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iina\Desktop\VOL 28.05.2026\"/>
    </mc:Choice>
  </mc:AlternateContent>
  <xr:revisionPtr revIDLastSave="0" documentId="13_ncr:1_{6C3CF40A-CF79-48E1-AB92-7E992839A1AC}" xr6:coauthVersionLast="47" xr6:coauthVersionMax="47" xr10:uidLastSave="{00000000-0000-0000-0000-000000000000}"/>
  <bookViews>
    <workbookView xWindow="-110" yWindow="-110" windowWidth="19420" windowHeight="10300" xr2:uid="{F324128F-9090-4923-810A-05A0B6D80664}"/>
  </bookViews>
  <sheets>
    <sheet name="Lisaeelarve nr 1" sheetId="1" r:id="rId1"/>
    <sheet name="1. Sihtotstarbelised toetused" sheetId="2" r:id="rId2"/>
    <sheet name="2. Vallaeelarve muutmine"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8" i="3" l="1"/>
  <c r="E92" i="3"/>
  <c r="D92" i="3"/>
  <c r="D69" i="3"/>
  <c r="D66" i="3"/>
  <c r="D62" i="3"/>
  <c r="D58" i="3"/>
  <c r="D57" i="3"/>
  <c r="D56" i="3"/>
  <c r="D50" i="3"/>
  <c r="D39" i="3"/>
  <c r="D32" i="3"/>
  <c r="D28" i="3"/>
  <c r="D24" i="3"/>
  <c r="D22" i="3"/>
  <c r="D18" i="3"/>
  <c r="D16" i="3"/>
  <c r="D10" i="3"/>
  <c r="D97" i="3" s="1"/>
  <c r="C94"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29" i="2"/>
  <c r="H28" i="2"/>
  <c r="G28" i="2"/>
  <c r="F28" i="2"/>
  <c r="E28" i="2"/>
  <c r="C28" i="2"/>
  <c r="D27" i="2"/>
  <c r="H26" i="2"/>
  <c r="G26" i="2"/>
  <c r="F26" i="2"/>
  <c r="E26" i="2"/>
  <c r="D25" i="2"/>
  <c r="H24" i="2"/>
  <c r="G24" i="2"/>
  <c r="F24" i="2"/>
  <c r="E24" i="2"/>
  <c r="D24" i="2" s="1"/>
  <c r="D23" i="2"/>
  <c r="H22" i="2"/>
  <c r="G22" i="2"/>
  <c r="F22" i="2"/>
  <c r="E22" i="2"/>
  <c r="C22" i="2"/>
  <c r="D21" i="2"/>
  <c r="H20" i="2"/>
  <c r="G20" i="2"/>
  <c r="F20" i="2"/>
  <c r="E20" i="2"/>
  <c r="D19" i="2"/>
  <c r="D18" i="2"/>
  <c r="D17" i="2"/>
  <c r="D16" i="2"/>
  <c r="H15" i="2"/>
  <c r="G15" i="2"/>
  <c r="F15" i="2"/>
  <c r="E15" i="2"/>
  <c r="D15" i="2" s="1"/>
  <c r="D14" i="2"/>
  <c r="H13" i="2"/>
  <c r="G13" i="2"/>
  <c r="F13" i="2"/>
  <c r="E13" i="2"/>
  <c r="D13" i="2"/>
  <c r="C13" i="2"/>
  <c r="D12" i="2"/>
  <c r="D11" i="2"/>
  <c r="H10" i="2"/>
  <c r="G10" i="2"/>
  <c r="G30" i="2" s="1"/>
  <c r="F10" i="2"/>
  <c r="E10" i="2"/>
  <c r="C10" i="2"/>
  <c r="C30" i="2" s="1"/>
  <c r="D141" i="1"/>
  <c r="C141" i="1"/>
  <c r="D102" i="3" l="1"/>
  <c r="D99" i="3"/>
  <c r="D109" i="3" s="1"/>
  <c r="D77" i="3"/>
  <c r="D101" i="3" s="1"/>
  <c r="D54" i="3"/>
  <c r="D43" i="3"/>
  <c r="D100" i="3" s="1"/>
  <c r="D22" i="2"/>
  <c r="E30" i="2"/>
  <c r="F30" i="2"/>
  <c r="D26" i="2"/>
  <c r="D28" i="2"/>
  <c r="H30" i="2"/>
  <c r="D10" i="2"/>
  <c r="D20" i="2"/>
  <c r="D45" i="3" l="1"/>
  <c r="D103" i="3"/>
  <c r="D104" i="3" s="1"/>
  <c r="D30" i="2"/>
  <c r="D31" i="2" l="1"/>
  <c r="E140" i="1"/>
  <c r="E139" i="1"/>
  <c r="E138" i="1"/>
  <c r="E137" i="1"/>
  <c r="E136" i="1"/>
  <c r="E135" i="1"/>
  <c r="E134" i="1"/>
  <c r="E133" i="1"/>
  <c r="E132" i="1"/>
  <c r="E131" i="1"/>
  <c r="E130" i="1"/>
  <c r="D129" i="1"/>
  <c r="C129" i="1"/>
  <c r="E128" i="1"/>
  <c r="E127" i="1" s="1"/>
  <c r="D127" i="1"/>
  <c r="C127" i="1"/>
  <c r="E126" i="1"/>
  <c r="E125" i="1"/>
  <c r="E124" i="1"/>
  <c r="E123" i="1"/>
  <c r="E122" i="1"/>
  <c r="E120" i="1"/>
  <c r="E119" i="1"/>
  <c r="E118" i="1"/>
  <c r="D117" i="1"/>
  <c r="C117" i="1"/>
  <c r="E116" i="1"/>
  <c r="E115" i="1"/>
  <c r="E114" i="1"/>
  <c r="E113" i="1"/>
  <c r="D112" i="1"/>
  <c r="C112" i="1"/>
  <c r="E111" i="1"/>
  <c r="E110" i="1"/>
  <c r="E109" i="1"/>
  <c r="D108" i="1"/>
  <c r="C108" i="1"/>
  <c r="E107" i="1"/>
  <c r="E106" i="1"/>
  <c r="E105" i="1"/>
  <c r="E104" i="1"/>
  <c r="E103" i="1"/>
  <c r="E102" i="1"/>
  <c r="E101" i="1"/>
  <c r="D100" i="1"/>
  <c r="C100" i="1"/>
  <c r="E98" i="1"/>
  <c r="E97" i="1"/>
  <c r="D96" i="1"/>
  <c r="C96" i="1"/>
  <c r="E95" i="1"/>
  <c r="E94" i="1"/>
  <c r="E93" i="1" s="1"/>
  <c r="C93" i="1"/>
  <c r="D93" i="1"/>
  <c r="E92" i="1"/>
  <c r="E91" i="1" s="1"/>
  <c r="C91" i="1"/>
  <c r="D91" i="1"/>
  <c r="E90" i="1"/>
  <c r="E89" i="1"/>
  <c r="E88" i="1" s="1"/>
  <c r="D88" i="1"/>
  <c r="C88" i="1"/>
  <c r="E87" i="1"/>
  <c r="E86" i="1"/>
  <c r="E85" i="1"/>
  <c r="E84" i="1"/>
  <c r="C83" i="1"/>
  <c r="D83" i="1"/>
  <c r="E81" i="1"/>
  <c r="E80" i="1"/>
  <c r="D79" i="1"/>
  <c r="C79" i="1"/>
  <c r="E78" i="1"/>
  <c r="E77" i="1"/>
  <c r="E76" i="1"/>
  <c r="D75" i="1"/>
  <c r="D71" i="1" s="1"/>
  <c r="C75" i="1"/>
  <c r="E74" i="1"/>
  <c r="E73" i="1"/>
  <c r="E72" i="1"/>
  <c r="E70" i="1"/>
  <c r="E69" i="1"/>
  <c r="E68" i="1"/>
  <c r="E67" i="1"/>
  <c r="E66" i="1"/>
  <c r="E65" i="1"/>
  <c r="D64" i="1"/>
  <c r="D63" i="1" s="1"/>
  <c r="C64" i="1"/>
  <c r="C63" i="1" s="1"/>
  <c r="E62" i="1"/>
  <c r="E61" i="1"/>
  <c r="E60" i="1"/>
  <c r="E59" i="1"/>
  <c r="E58" i="1"/>
  <c r="E57" i="1"/>
  <c r="E56" i="1"/>
  <c r="D55" i="1"/>
  <c r="C55" i="1"/>
  <c r="E54" i="1"/>
  <c r="E53" i="1" s="1"/>
  <c r="D53" i="1"/>
  <c r="C53" i="1"/>
  <c r="E52" i="1"/>
  <c r="E51" i="1" s="1"/>
  <c r="D51" i="1"/>
  <c r="C51" i="1"/>
  <c r="E50" i="1"/>
  <c r="E49" i="1"/>
  <c r="E48" i="1"/>
  <c r="E47" i="1"/>
  <c r="E46" i="1"/>
  <c r="E45" i="1"/>
  <c r="D44" i="1"/>
  <c r="C44" i="1"/>
  <c r="E41" i="1"/>
  <c r="E40" i="1"/>
  <c r="D39" i="1"/>
  <c r="C39" i="1"/>
  <c r="E37" i="1"/>
  <c r="E36" i="1"/>
  <c r="E35" i="1"/>
  <c r="E34" i="1"/>
  <c r="E33" i="1"/>
  <c r="E32" i="1"/>
  <c r="E31" i="1"/>
  <c r="D30" i="1"/>
  <c r="C30" i="1"/>
  <c r="E28" i="1"/>
  <c r="E27" i="1"/>
  <c r="C25" i="1"/>
  <c r="E26" i="1"/>
  <c r="D25" i="1"/>
  <c r="E24" i="1"/>
  <c r="E23" i="1"/>
  <c r="D21" i="1"/>
  <c r="E22" i="1"/>
  <c r="C21" i="1"/>
  <c r="E19" i="1"/>
  <c r="E18" i="1"/>
  <c r="E17" i="1"/>
  <c r="D15" i="1"/>
  <c r="C15" i="1"/>
  <c r="E16" i="1"/>
  <c r="E14" i="1"/>
  <c r="E13" i="1"/>
  <c r="E12" i="1"/>
  <c r="D11" i="1"/>
  <c r="C11" i="1"/>
  <c r="E10" i="1"/>
  <c r="E9" i="1"/>
  <c r="E8" i="1"/>
  <c r="E7" i="1" s="1"/>
  <c r="D7" i="1"/>
  <c r="C7" i="1"/>
  <c r="C121" i="1" l="1"/>
  <c r="D121" i="1"/>
  <c r="E11" i="1"/>
  <c r="E64" i="1"/>
  <c r="E63" i="1" s="1"/>
  <c r="E100" i="1"/>
  <c r="E129" i="1"/>
  <c r="E121" i="1" s="1"/>
  <c r="E117" i="1"/>
  <c r="E75" i="1"/>
  <c r="E71" i="1" s="1"/>
  <c r="E108" i="1"/>
  <c r="E30" i="1"/>
  <c r="E21" i="1"/>
  <c r="E79" i="1"/>
  <c r="D99" i="1"/>
  <c r="E83" i="1"/>
  <c r="E96" i="1"/>
  <c r="E25" i="1"/>
  <c r="E44" i="1"/>
  <c r="E15" i="1"/>
  <c r="E6" i="1" s="1"/>
  <c r="E55" i="1"/>
  <c r="E112" i="1"/>
  <c r="D82" i="1"/>
  <c r="E39" i="1"/>
  <c r="D20" i="1"/>
  <c r="D6" i="1"/>
  <c r="C20" i="1"/>
  <c r="C82" i="1"/>
  <c r="C6" i="1"/>
  <c r="C71" i="1"/>
  <c r="C99" i="1"/>
  <c r="E82" i="1" l="1"/>
  <c r="E99" i="1"/>
  <c r="E20" i="1"/>
  <c r="D43" i="1"/>
  <c r="D142" i="1" s="1"/>
  <c r="D29" i="1"/>
  <c r="C43" i="1"/>
  <c r="C142" i="1" s="1"/>
  <c r="C29" i="1"/>
  <c r="E43" i="1" l="1"/>
  <c r="E142" i="1"/>
  <c r="E29" i="1"/>
  <c r="E38" i="1" s="1"/>
  <c r="E141" i="1" s="1"/>
  <c r="D38" i="1"/>
  <c r="C38" i="1"/>
  <c r="E42" i="1" l="1"/>
</calcChain>
</file>

<file path=xl/sharedStrings.xml><?xml version="1.0" encoding="utf-8"?>
<sst xmlns="http://schemas.openxmlformats.org/spreadsheetml/2006/main" count="492" uniqueCount="436">
  <si>
    <t>Tunnus</t>
  </si>
  <si>
    <t>Kirje nimetus</t>
  </si>
  <si>
    <t>PÕHITEGEVUSE TULUD KOKKU</t>
  </si>
  <si>
    <t>30</t>
  </si>
  <si>
    <t>Maksutulud</t>
  </si>
  <si>
    <t>3000</t>
  </si>
  <si>
    <t>Füüsilise isiku tulumaks</t>
  </si>
  <si>
    <t>3030</t>
  </si>
  <si>
    <t>Maamaks</t>
  </si>
  <si>
    <t>32</t>
  </si>
  <si>
    <t>Tulud kaupade ja teenuste müügist</t>
  </si>
  <si>
    <t>Saadavad toetused tegevuskuludeks</t>
  </si>
  <si>
    <t>35200</t>
  </si>
  <si>
    <t>Tasandusfond</t>
  </si>
  <si>
    <t>35201</t>
  </si>
  <si>
    <t xml:space="preserve">Toetusfond </t>
  </si>
  <si>
    <t>3500, 352</t>
  </si>
  <si>
    <t>Muud saadud toetused tegevuskuludeks</t>
  </si>
  <si>
    <t xml:space="preserve">Muud tegevustulud </t>
  </si>
  <si>
    <t>38250, 38251</t>
  </si>
  <si>
    <t>Kaevandamisõiguse tasu</t>
  </si>
  <si>
    <t>38252, 38254</t>
  </si>
  <si>
    <t>Laekumine vee erikasutusest</t>
  </si>
  <si>
    <t>3882</t>
  </si>
  <si>
    <t>Saastetasud ja keskkonnahäiringute hüvitised</t>
  </si>
  <si>
    <t>3880, 3888</t>
  </si>
  <si>
    <t>PÕHITEGEVUSE KULUD KOKKU</t>
  </si>
  <si>
    <t>Antud toetused tegevuskuludeks</t>
  </si>
  <si>
    <t>413</t>
  </si>
  <si>
    <t>Sotsiaalabitoetused ja muud toetused füüsilistele isikutele</t>
  </si>
  <si>
    <t>4500</t>
  </si>
  <si>
    <t>Sihtotstarbelised toetused tegevuskuludeks</t>
  </si>
  <si>
    <t>452</t>
  </si>
  <si>
    <t>Mittesihtotstarbelised toetused</t>
  </si>
  <si>
    <t>Muud tegevuskulud</t>
  </si>
  <si>
    <t>50</t>
  </si>
  <si>
    <t>Tööjõukulud</t>
  </si>
  <si>
    <t>55</t>
  </si>
  <si>
    <t>Majandamiskulud</t>
  </si>
  <si>
    <t>60</t>
  </si>
  <si>
    <t>Muud kulud</t>
  </si>
  <si>
    <t>PÕHITEGEVUSE TULEM</t>
  </si>
  <si>
    <t>INVESTEERIMISTEGEVUS KOKKU</t>
  </si>
  <si>
    <t>381</t>
  </si>
  <si>
    <t>Põhivara müük (+)</t>
  </si>
  <si>
    <t>15</t>
  </si>
  <si>
    <t>Põhivara soetus (-)</t>
  </si>
  <si>
    <t>3502</t>
  </si>
  <si>
    <t xml:space="preserve">Põhivara soetuseks saadav sihtfinantseerimine(+) </t>
  </si>
  <si>
    <t>4502</t>
  </si>
  <si>
    <t>Põhivara soetuseks antav sihtfinantseerimine(-)</t>
  </si>
  <si>
    <t>1501</t>
  </si>
  <si>
    <t>Osaluste soetus (-)</t>
  </si>
  <si>
    <t>655</t>
  </si>
  <si>
    <t>Finantstulud (+)</t>
  </si>
  <si>
    <t>650</t>
  </si>
  <si>
    <t>Finantstkulud (-)</t>
  </si>
  <si>
    <t>EELARVE TULEM (ÜLEJÄÄK (+) / PUUDUJÄÄK (-))</t>
  </si>
  <si>
    <t>FINANTSEERIMISTEGEVUS</t>
  </si>
  <si>
    <t>2585</t>
  </si>
  <si>
    <t>Kohustuste võtmine (+)</t>
  </si>
  <si>
    <t>2586</t>
  </si>
  <si>
    <t>Kohustuste tasumine (-)</t>
  </si>
  <si>
    <t>100</t>
  </si>
  <si>
    <t>LIKVIIDSETE VARADE MUUTUS (+ suurenemine, - vähenemine)</t>
  </si>
  <si>
    <t>PÕHITEGEVUSE KULUDE JA INVESTEERIMISTEGEVUSE VÄLJAMINEKUTE JAOTUS TEGEVUSALADE JÄRGI</t>
  </si>
  <si>
    <t>01</t>
  </si>
  <si>
    <t>Üldised valitsussektori teenused</t>
  </si>
  <si>
    <t>01111</t>
  </si>
  <si>
    <t>Valla- ja linnavolikogu</t>
  </si>
  <si>
    <t>01112</t>
  </si>
  <si>
    <t>Valla- ja linnavalitsus</t>
  </si>
  <si>
    <t>01114</t>
  </si>
  <si>
    <t>Reservfond</t>
  </si>
  <si>
    <t>01330</t>
  </si>
  <si>
    <t>Muud üldised teenused</t>
  </si>
  <si>
    <t>01600</t>
  </si>
  <si>
    <t xml:space="preserve">Muud üldised valitsussektori teenused  </t>
  </si>
  <si>
    <t>01700</t>
  </si>
  <si>
    <t>Valitsussektori võla teenindamine</t>
  </si>
  <si>
    <t>02</t>
  </si>
  <si>
    <t>Riigikaitse</t>
  </si>
  <si>
    <t>02200</t>
  </si>
  <si>
    <t>Tsiviilkaitse</t>
  </si>
  <si>
    <t>03</t>
  </si>
  <si>
    <t>Avalik kord ja julgeolek</t>
  </si>
  <si>
    <t>03600</t>
  </si>
  <si>
    <t>Muu avalik kord ja julgeolek kokku</t>
  </si>
  <si>
    <t>04</t>
  </si>
  <si>
    <t>Majandus</t>
  </si>
  <si>
    <t>04210</t>
  </si>
  <si>
    <t>Põllumajandus</t>
  </si>
  <si>
    <t>04360</t>
  </si>
  <si>
    <t>Muu energia- ja soojamajandus</t>
  </si>
  <si>
    <t>04510</t>
  </si>
  <si>
    <t>Maanteetransport (vallateede- ja tänavate korrashoid)</t>
  </si>
  <si>
    <t>04512</t>
  </si>
  <si>
    <t>Ühistranspordi korraldus</t>
  </si>
  <si>
    <t>04730</t>
  </si>
  <si>
    <t>Turism</t>
  </si>
  <si>
    <t>04740</t>
  </si>
  <si>
    <t>Üldmajanduslikud arendusprojektid</t>
  </si>
  <si>
    <t>04900</t>
  </si>
  <si>
    <t>Muu majandus (sh.majanduse haldamine)</t>
  </si>
  <si>
    <t>05</t>
  </si>
  <si>
    <t>Keskkonnakaitse</t>
  </si>
  <si>
    <t>05100</t>
  </si>
  <si>
    <t>Jäätmekäitlus (prügivedu)</t>
  </si>
  <si>
    <t>05100_1</t>
  </si>
  <si>
    <t>Jäätmekäitlus</t>
  </si>
  <si>
    <t>05100_2</t>
  </si>
  <si>
    <t>Erra OJKP</t>
  </si>
  <si>
    <t>05101</t>
  </si>
  <si>
    <t>Avalike alade puhastus</t>
  </si>
  <si>
    <t>05200</t>
  </si>
  <si>
    <t>Heitvee käitlus</t>
  </si>
  <si>
    <t>05400</t>
  </si>
  <si>
    <t>Bioloogilise mitmekesisuse ja maastiku kaitse</t>
  </si>
  <si>
    <t>05600</t>
  </si>
  <si>
    <t>Muu keskkonnakaitse</t>
  </si>
  <si>
    <t>06</t>
  </si>
  <si>
    <t>Elamu- ja kommunaalmajandus</t>
  </si>
  <si>
    <t>06100</t>
  </si>
  <si>
    <t>Elamumajanduse arendamine</t>
  </si>
  <si>
    <t>06300</t>
  </si>
  <si>
    <t>Veevarustus</t>
  </si>
  <si>
    <t>06400</t>
  </si>
  <si>
    <t>Tänavavalgustus</t>
  </si>
  <si>
    <t>06605</t>
  </si>
  <si>
    <t>Muu elamu- ja kommunaalmajanduse tegevus</t>
  </si>
  <si>
    <t>06605_1</t>
  </si>
  <si>
    <t>06605_3</t>
  </si>
  <si>
    <t>Kiviõli saunad</t>
  </si>
  <si>
    <t>06605_6</t>
  </si>
  <si>
    <t>Lüganuse valla majanduskeskus</t>
  </si>
  <si>
    <t>07</t>
  </si>
  <si>
    <t>Tervishoid</t>
  </si>
  <si>
    <t>07400</t>
  </si>
  <si>
    <t>Avalikud tervishoiuteenused</t>
  </si>
  <si>
    <t>07600</t>
  </si>
  <si>
    <t>Muu tervishoid (Tervishoiu haldamine)</t>
  </si>
  <si>
    <t>08</t>
  </si>
  <si>
    <t>Vaba aeg, kultuur ja religioon</t>
  </si>
  <si>
    <t>08102</t>
  </si>
  <si>
    <t xml:space="preserve">Sporditegevus </t>
  </si>
  <si>
    <t>08102 1</t>
  </si>
  <si>
    <t>08102 2</t>
  </si>
  <si>
    <t>Maidla Spordihoone</t>
  </si>
  <si>
    <t>08102 3</t>
  </si>
  <si>
    <t>Maidla Jõusaal</t>
  </si>
  <si>
    <t>08103</t>
  </si>
  <si>
    <t>Puhkepargid ja -baasid</t>
  </si>
  <si>
    <t>08107</t>
  </si>
  <si>
    <t>Noorsootöö ja noortekeskused</t>
  </si>
  <si>
    <t>08107_6</t>
  </si>
  <si>
    <t>Lüganuse Valla Noortekeskus</t>
  </si>
  <si>
    <t>08109</t>
  </si>
  <si>
    <t>Vaba aja tegevused</t>
  </si>
  <si>
    <t>08201</t>
  </si>
  <si>
    <t>Raamatukogud</t>
  </si>
  <si>
    <t>08201_1</t>
  </si>
  <si>
    <t>Lüganuse Valla Raamatukogu</t>
  </si>
  <si>
    <t>08202</t>
  </si>
  <si>
    <t>Rahva- ja kultuurimajad</t>
  </si>
  <si>
    <t>08202_1</t>
  </si>
  <si>
    <t>Lüganuse Kultuurikeskus</t>
  </si>
  <si>
    <t>08300</t>
  </si>
  <si>
    <t>Ringhäälingu- ja kirjastamisteenused</t>
  </si>
  <si>
    <t>08600</t>
  </si>
  <si>
    <t>Muu vabaaeg, kultuur, religioon</t>
  </si>
  <si>
    <t>08600_1</t>
  </si>
  <si>
    <t>Muu vabaaeg, kultuur, religioon (huvitegevus)</t>
  </si>
  <si>
    <t>08600_3</t>
  </si>
  <si>
    <t xml:space="preserve">Muu vabaaeg, kultuur, religioon </t>
  </si>
  <si>
    <t>09</t>
  </si>
  <si>
    <t>Haridus</t>
  </si>
  <si>
    <t>09110</t>
  </si>
  <si>
    <t>Alusharidus (lasteaiad)</t>
  </si>
  <si>
    <t>09110_1</t>
  </si>
  <si>
    <t>Marjakese Lasteaed VE</t>
  </si>
  <si>
    <t>09110_2</t>
  </si>
  <si>
    <t>Marjakese Lasteaed RE</t>
  </si>
  <si>
    <t>09110_3</t>
  </si>
  <si>
    <t>Maidla Kooli lasteasutus VE</t>
  </si>
  <si>
    <t>09110_4</t>
  </si>
  <si>
    <t>Maidla Kooli lasteasutus RE</t>
  </si>
  <si>
    <t>09110_5</t>
  </si>
  <si>
    <t>Kiviõli linna lasteaed Kannike VE</t>
  </si>
  <si>
    <t>09110_6</t>
  </si>
  <si>
    <t>Kiviõli linna lasteaed Kannike RE</t>
  </si>
  <si>
    <t>09110_9</t>
  </si>
  <si>
    <t>Lasteaiateenuse ostmise kulud</t>
  </si>
  <si>
    <t>09212</t>
  </si>
  <si>
    <t>Põhikoolid/Põhihariduse otsekulud</t>
  </si>
  <si>
    <t>09212_1</t>
  </si>
  <si>
    <t>Maidla Kool VE</t>
  </si>
  <si>
    <t>09212_2</t>
  </si>
  <si>
    <t>Maidla Kool RE</t>
  </si>
  <si>
    <t>09212_11</t>
  </si>
  <si>
    <t>Õpilaskoha teenuse ostmise kulud</t>
  </si>
  <si>
    <t>09510</t>
  </si>
  <si>
    <t xml:space="preserve">Noorte huviharidus ja huvitegevus </t>
  </si>
  <si>
    <t>09510_3</t>
  </si>
  <si>
    <t>Kiviõli Kunstide Kool VE</t>
  </si>
  <si>
    <t>09510_4</t>
  </si>
  <si>
    <t>Kiviõli Kunstide Kool RE</t>
  </si>
  <si>
    <t>09510_5</t>
  </si>
  <si>
    <t>Huvihariduse teenuse ostmise kulud</t>
  </si>
  <si>
    <t>09600</t>
  </si>
  <si>
    <t>Koolitransport</t>
  </si>
  <si>
    <t>09601</t>
  </si>
  <si>
    <t>Koolitoit</t>
  </si>
  <si>
    <t>09601_7</t>
  </si>
  <si>
    <t>Maidla Kool RE (koolilõuna)</t>
  </si>
  <si>
    <t>09601_8</t>
  </si>
  <si>
    <t>Maidla Kool VE (totilustamine)</t>
  </si>
  <si>
    <t>09609</t>
  </si>
  <si>
    <t>Muud hariduse abiteenused</t>
  </si>
  <si>
    <t>10</t>
  </si>
  <si>
    <t>Sotsiaalne kaitse</t>
  </si>
  <si>
    <t>10121</t>
  </si>
  <si>
    <t>Muu puuetega inimeste sotsiaalne kaitse</t>
  </si>
  <si>
    <t>10123</t>
  </si>
  <si>
    <t>Puudega inimese tugiisikuteenus</t>
  </si>
  <si>
    <t>10124</t>
  </si>
  <si>
    <t>Puudega täisealise isiku hooldus</t>
  </si>
  <si>
    <t>10126</t>
  </si>
  <si>
    <t>Puudega lapse lapsehoiuteenus</t>
  </si>
  <si>
    <t>10127</t>
  </si>
  <si>
    <t>Puudega inimese sotsiaaltransporditeenus</t>
  </si>
  <si>
    <t>10200</t>
  </si>
  <si>
    <t>Eakate sotsiaalhoolekande asutused</t>
  </si>
  <si>
    <t>10200_1</t>
  </si>
  <si>
    <t>Eakate sotsiaalhoolekande asutused (hooldekodud)</t>
  </si>
  <si>
    <t>10201</t>
  </si>
  <si>
    <t>Muu eakate sotsiaalne kaitse</t>
  </si>
  <si>
    <t>10201 0</t>
  </si>
  <si>
    <t xml:space="preserve">10201 </t>
  </si>
  <si>
    <t>Lüganuse valla päevakeskused</t>
  </si>
  <si>
    <t>10400</t>
  </si>
  <si>
    <t>Asendus- ja järelhooldus</t>
  </si>
  <si>
    <t>10402</t>
  </si>
  <si>
    <t>Muu perekondade ja laste sotsiaalne kaitse</t>
  </si>
  <si>
    <t>10403</t>
  </si>
  <si>
    <t>Lapse tugiisikuteenus</t>
  </si>
  <si>
    <t>10404</t>
  </si>
  <si>
    <t>Turvakoduteenus</t>
  </si>
  <si>
    <t>10600</t>
  </si>
  <si>
    <t>Eluasemeteenused sotsiaalsetele riskirühmadele</t>
  </si>
  <si>
    <t>10701</t>
  </si>
  <si>
    <t>Riiklik toimetulekutoetus</t>
  </si>
  <si>
    <t>10702</t>
  </si>
  <si>
    <t>Muu sotsiaalsete riskirühmade kaitse</t>
  </si>
  <si>
    <t>10704</t>
  </si>
  <si>
    <t>Võlanõustamisteenus</t>
  </si>
  <si>
    <t>10900</t>
  </si>
  <si>
    <t>Muu sotsiaalne kaitse, sh. sotsiaalse kaitse haldus</t>
  </si>
  <si>
    <t>Tasakaalu kontroll</t>
  </si>
  <si>
    <t>Kontroll: majandusliku sisu ja tegevusalade võrdlus</t>
  </si>
  <si>
    <t>Lisaeelarve nr 1</t>
  </si>
  <si>
    <t>EELARVE KOKKU</t>
  </si>
  <si>
    <t>Lisa</t>
  </si>
  <si>
    <t>Eelarve seisuga 16.04.2026</t>
  </si>
  <si>
    <t>Seletuskiri Lüganuse valla 2026.a lisaeelarve nr 1 juurde</t>
  </si>
  <si>
    <t>1. Sihtotstarbelised toetused</t>
  </si>
  <si>
    <r>
      <rPr>
        <b/>
        <sz val="12"/>
        <rFont val="Calibri"/>
        <family val="2"/>
      </rPr>
      <t>1.1</t>
    </r>
    <r>
      <rPr>
        <sz val="12"/>
        <rFont val="Calibri"/>
        <family val="2"/>
      </rPr>
      <t xml:space="preserve"> Lisada Lüganuse valla 2026.a eelarve tuludesse ja kuludesse riigieelarve toetusfondi summad vastavalt Vabariigi Valitsuse 16.01.2026 korraldusele nr 9 ja 26.02.2026 korralduse nr 42 järgmiselt:</t>
    </r>
  </si>
  <si>
    <t>Toetusfond 
Tululiik 3520 Valitsussektorisisesed toetused</t>
  </si>
  <si>
    <t>Toetuse summa</t>
  </si>
  <si>
    <t>Kulu kokku</t>
  </si>
  <si>
    <t>Jaotus kululiikide lõikes</t>
  </si>
  <si>
    <t>Art 50</t>
  </si>
  <si>
    <t>Art 55</t>
  </si>
  <si>
    <t>Art 41</t>
  </si>
  <si>
    <t>Art 15</t>
  </si>
  <si>
    <t>3520112 Hariduskulude toetus</t>
  </si>
  <si>
    <t>09212_2 Maidla Kool RE</t>
  </si>
  <si>
    <t>09601_7 Maidla Kool RE (koolilõuna)</t>
  </si>
  <si>
    <t>3520116 Koolieelsete lasteasutuste õpetajate tööjõukulude toetus (123 000 eurot on juba 2026.a eelarves, toetuse suurenemine, lõplik toetuse summa 124 810 eurot)</t>
  </si>
  <si>
    <t>09609 Muud hariduse abiteenused</t>
  </si>
  <si>
    <t>3520113 Huvihariduse ja -tegevuse toetus, jaotus tegevusalade ja  kululiikide lõikes koos 2025.a ületuleva jäägiga</t>
  </si>
  <si>
    <t>08600_1 Muu vaba aeg, kultuur ja religioon</t>
  </si>
  <si>
    <t>08600_1 Muu vaba aeg, kultuur ja religioon (kavaga jaotamata)</t>
  </si>
  <si>
    <t>09510_4 Kiviõli Kunstide Kool RE</t>
  </si>
  <si>
    <t>352011729 Suure hooldus- ja abivajadusega lapsele abi osutamise toetus</t>
  </si>
  <si>
    <t>10403 Lapse tugiisikuteenus</t>
  </si>
  <si>
    <t>352011723 Toimetulekutoetus ja 3520118 toimetulekutoetuse maksmise korraldamise hüvitis</t>
  </si>
  <si>
    <t>10701 Riiklik toimetulekutoetus</t>
  </si>
  <si>
    <t xml:space="preserve"> 352011728 Vaimse tervise edendamise toetus</t>
  </si>
  <si>
    <t>07400 Avalikud tervisehoiuteenused</t>
  </si>
  <si>
    <t>3520119 Rahvastikutoimingute kulude hüvitis</t>
  </si>
  <si>
    <t>01112 Valla- ja linnavalitsus</t>
  </si>
  <si>
    <t>3520115 Kohalike teede hoiu toetus (300 000 eurot on juba 2026.a eelarves, toetuse suurenemine, lõplik toetuse summa 368698 eurot)</t>
  </si>
  <si>
    <t>04510 Maanteetransport</t>
  </si>
  <si>
    <t>Üldkokkuvõte</t>
  </si>
  <si>
    <t>vahe</t>
  </si>
  <si>
    <t>Tulude ja kulude vahe summas 5662,72 eurot on 2025.a toetusfondi huvihariduse ja -tegevuse toetuse kasutamata jäänud vahendite ületulev jääk, mis on jagatud tegevusalade lõikes koos 2026.a toetusfondi huviharidus ja -tegevuse summaga.</t>
  </si>
  <si>
    <r>
      <rPr>
        <b/>
        <sz val="11"/>
        <color rgb="FF000000"/>
        <rFont val="Calibri"/>
        <family val="2"/>
      </rPr>
      <t>1.2</t>
    </r>
    <r>
      <rPr>
        <sz val="11"/>
        <color rgb="FF000000"/>
        <rFont val="Calibri"/>
        <family val="2"/>
      </rPr>
      <t xml:space="preserve"> Lisada Lüganuse valla 2026.a eelarve tuludesse ja kuludesse lisaeelarve koostamise hetkeks teadaolevad sihtotstarbelised toetused:</t>
    </r>
  </si>
  <si>
    <t>Toetused tululiikide ja tegevusalade lõikes</t>
  </si>
  <si>
    <t>Art 4500</t>
  </si>
  <si>
    <t>Art 60</t>
  </si>
  <si>
    <t>02 RIIGIKAITSE</t>
  </si>
  <si>
    <t>02200 Tsiviilkaitse</t>
  </si>
  <si>
    <t>3500 Sihtotstarbelised toetused jooksvateks kuludeks</t>
  </si>
  <si>
    <t>1-3/17 Siseministeeriumi toetus kriisivõimekuse suurendamiseks 2026</t>
  </si>
  <si>
    <t>05 KESKKONNAKAITSE</t>
  </si>
  <si>
    <t>05100_1 Jäätmekäitlus</t>
  </si>
  <si>
    <t>RES.4.09.25-0220 KIK toetus projektile "Lüganuse valla jäätmehoolduse korrastamine"</t>
  </si>
  <si>
    <t>06 ELAMU- JA KOMMUNAALMAJANDUS</t>
  </si>
  <si>
    <t>06100 Elamumajanduse arendamine</t>
  </si>
  <si>
    <t>3888 Eespool nimetamata muud tulud</t>
  </si>
  <si>
    <t>Salva Kindlustuse AS-lt kahjuhüvitise laekumine (Keskpuiestee 35-4)</t>
  </si>
  <si>
    <t>08 VABA AEG, KULTUUR JA RELIGIOON</t>
  </si>
  <si>
    <t>08107_6 Lüganuse Valla Noortekeskus</t>
  </si>
  <si>
    <t xml:space="preserve">2021-2027.6.01.25-1359 RTK toetus projektile „Lüganuse valla noorte malev“ </t>
  </si>
  <si>
    <t xml:space="preserve">PRIA toetus projektile "Lüganuse valla noorte päevalaager 2026" </t>
  </si>
  <si>
    <t>08201_1 Lüganuse valla raamatukogu</t>
  </si>
  <si>
    <t>Toetus teavikute soetamiseks</t>
  </si>
  <si>
    <t>3521 Saadud tegevustoetused</t>
  </si>
  <si>
    <t>7-8/8051-1 Kultuuriministeeriumi toetus raamatukogule mööbli soetamiseks</t>
  </si>
  <si>
    <t>08202_1 Lüganuse Kultuurikeskus</t>
  </si>
  <si>
    <t>09 HARIDUS</t>
  </si>
  <si>
    <t>09110_1 Marjakese Lasteaed VE</t>
  </si>
  <si>
    <t>5.1-7.2/26/67  Ida-Virumaa haridustöötajate täiendav tööjõukulu 2026 jaan-aug</t>
  </si>
  <si>
    <t>09110_3 Maidla Kooli Lasteasutus VE</t>
  </si>
  <si>
    <t>09110_5 Kiviõli linna lasteaed Kannike VE</t>
  </si>
  <si>
    <t>09212_1 Maidla Kool VE</t>
  </si>
  <si>
    <t>10 SOTSIAALNE KAITSE</t>
  </si>
  <si>
    <t>10121 Muu puuetega inimeste sotsiaalne kaitse</t>
  </si>
  <si>
    <t>2-10/37238-1 SKA projekt"Isikukeskse erihoolekande teenusmudeli jätkurakendamine kohalikus omavalitsuses 2025-2026"</t>
  </si>
  <si>
    <t>10702 Muu sotsiaalsete riskirühmade kaitse</t>
  </si>
  <si>
    <t>Päästeameti toetus programmile "Kodud tuleohutuks"</t>
  </si>
  <si>
    <t>Koond toetustest tululiikide lõikes (tabel 1.1 + tabel 1.2)</t>
  </si>
  <si>
    <t>Toetused tululiikide lõikes</t>
  </si>
  <si>
    <t>Summa</t>
  </si>
  <si>
    <t>3520 Valitsussektorisisesed toetused</t>
  </si>
  <si>
    <t>IVOLi toetus Vabariigi aastapäeva kontsert-aktuse korraldamiseks</t>
  </si>
  <si>
    <t>2. Vallaeelarve muutmine</t>
  </si>
  <si>
    <r>
      <rPr>
        <b/>
        <sz val="12"/>
        <color theme="1"/>
        <rFont val="Calibri"/>
        <family val="2"/>
        <scheme val="minor"/>
      </rPr>
      <t>2.1</t>
    </r>
    <r>
      <rPr>
        <sz val="12"/>
        <color theme="1"/>
        <rFont val="Calibri"/>
        <family val="2"/>
        <scheme val="minor"/>
      </rPr>
      <t xml:space="preserve"> Muuta Lüganuse valla 2026.a eelarve tulusid järgmiselt:</t>
    </r>
  </si>
  <si>
    <t>Tulu liik</t>
  </si>
  <si>
    <t>Selgitus</t>
  </si>
  <si>
    <t>1001 Likviidsete varade muutus</t>
  </si>
  <si>
    <t>Aasta alguse pangakonto jäägi lisamine eelarvesse ja suunamine ületulevate jääkide ja muude kulude katteks.</t>
  </si>
  <si>
    <t>3520 Tasandusfond</t>
  </si>
  <si>
    <t>Tasandusfondi summa korrigeerimine, tegelik summa osutus suuremaks kui eelarves prognoositud. Vahendid suunatakse asendus- ja järelhooldusteenuse kulude suurenemise katteks.</t>
  </si>
  <si>
    <t>TULUDE MUUTUS KOKKU (suurenemine):</t>
  </si>
  <si>
    <r>
      <rPr>
        <b/>
        <sz val="12"/>
        <color theme="1"/>
        <rFont val="Calibri"/>
        <family val="2"/>
        <scheme val="minor"/>
      </rPr>
      <t xml:space="preserve">2.2 </t>
    </r>
    <r>
      <rPr>
        <sz val="12"/>
        <color theme="1"/>
        <rFont val="Calibri"/>
        <family val="2"/>
        <scheme val="minor"/>
      </rPr>
      <t>Suurendada Lüganuse valla 2026.a eelarve kulusid 2025.a eelarves ettenähtud, kuid tegemata jäänud väljaminekute (ehk ületulevate jääkide) võrra tegevusalade ja kululiikide lõikes järgmiselt:</t>
    </r>
  </si>
  <si>
    <t>Tegevusala</t>
  </si>
  <si>
    <t xml:space="preserve">Summa </t>
  </si>
  <si>
    <t>Artik-kel</t>
  </si>
  <si>
    <t>Siseministeeriumi toetuse jääk kriisivõimekuse suurendamiseks</t>
  </si>
  <si>
    <t>04 MAJANDUS</t>
  </si>
  <si>
    <t>04512 Ühistranspordi korraldus</t>
  </si>
  <si>
    <t>Kliimaministeeriumi toetus ühistranspordi ligipääsetavuse parandamiseks</t>
  </si>
  <si>
    <t>04900 Muu majandus (majanduse haldus)</t>
  </si>
  <si>
    <t>Lüganuse valla tuuleenergeetika planeeringute kiirendi toetuse kasutamata jääk</t>
  </si>
  <si>
    <t>05400 Bioloogilise mitmekesisuse ja maastiku kaitse</t>
  </si>
  <si>
    <t>LIFE projekt</t>
  </si>
  <si>
    <t>06100 Elamu- ja kommunaalmajandus</t>
  </si>
  <si>
    <t>Lüganuse valla tühjenevate korterelamute lammutamine 2023-2025 toetuse jääk</t>
  </si>
  <si>
    <t>Lüganuse valla tühjenevate korterelamute lammutamine 2025-2026 toetuse jääk</t>
  </si>
  <si>
    <t>06300 Veevarustus</t>
  </si>
  <si>
    <t>Hajaasustus programmi 2025 toetuse jääk</t>
  </si>
  <si>
    <t>082021 Lüganuse Kultuurikeskus</t>
  </si>
  <si>
    <t xml:space="preserve">Laulu- ja tantsupeoliikumises osalevate kollektiivide tegevustoetus 2025/2026 </t>
  </si>
  <si>
    <t>Eesti Kultuurkapitali toetus</t>
  </si>
  <si>
    <t>Riigi toetusfondi huvihariduse ja -tegevuse toetuse jääk. Jaotus tegevusalade ja kululiikide lõikes kajastub koos 2026.a toetusfondi huvihariduse toetuse jaotusega.</t>
  </si>
  <si>
    <t>091104 Maidla Kooli lasteasutus RE</t>
  </si>
  <si>
    <t>Riigi toetusfondi lasteaiaõp. tööjõukulude toetuse jääk</t>
  </si>
  <si>
    <t>091106 Kiviõli linna lasteaed Kannike RE</t>
  </si>
  <si>
    <t>092122 Maidla Kool RE</t>
  </si>
  <si>
    <t>Riigi toetusfondi hariduskulude toetuse jääk</t>
  </si>
  <si>
    <t>096017 Maidla Kool RE (koolilõuna)</t>
  </si>
  <si>
    <t>Toetusfondi hariduskulude toetuse jääk (koolilõuna)</t>
  </si>
  <si>
    <t>Riigi toetusfondi koolieelsete lasteasutuste õpetajate tööjõukulude toetus logopeedi teenusteks</t>
  </si>
  <si>
    <t>Toetusfondi toimetulekutoetuse ja toimetulekutoetuse maksmise korraldamise toetuse jääk</t>
  </si>
  <si>
    <t>10900 Muu sotsiaalne kaitse</t>
  </si>
  <si>
    <t>Igapäevaelu projekti toetuse jääk</t>
  </si>
  <si>
    <t>ÜLETULEVAD JÄÄGID KOKKU (kulude suurenemine):</t>
  </si>
  <si>
    <t>Vabad vahendid peale ületulevate jääkide katmist</t>
  </si>
  <si>
    <r>
      <rPr>
        <b/>
        <sz val="12"/>
        <color rgb="FF000000"/>
        <rFont val="Calibri"/>
        <family val="2"/>
      </rPr>
      <t>2.3</t>
    </r>
    <r>
      <rPr>
        <sz val="12"/>
        <color rgb="FF000000"/>
        <rFont val="Calibri"/>
        <family val="2"/>
      </rPr>
      <t xml:space="preserve"> Võttes arvesse lisaeelarve koostamise hetkeks laekunud taotlused ning ilmnenud asjaolud, muuta Lüganuse valla 2026.a eelarve </t>
    </r>
    <r>
      <rPr>
        <b/>
        <sz val="12"/>
        <color rgb="FF000000"/>
        <rFont val="Calibri"/>
        <family val="2"/>
      </rPr>
      <t>põhitegevuse ja investeerimistegevuse kulusid</t>
    </r>
    <r>
      <rPr>
        <sz val="12"/>
        <color rgb="FF000000"/>
        <rFont val="Calibri"/>
        <family val="2"/>
      </rPr>
      <t xml:space="preserve"> tegevusalade ja kululiikide lõikes järgmiselt:</t>
    </r>
  </si>
  <si>
    <t>01 ÜLDISED VALITSUSSEKTORI TEENUSED</t>
  </si>
  <si>
    <t>01110 Valla- ja linnavolikogu</t>
  </si>
  <si>
    <t>Palgafondi suurendamine tulenevalt Vallavolikogu määruse" Vallavolikogu liikmetele ning komisjoni liikmetele volikogu ja komisjonide tööst osavõtu eest tasu suuruse ja volikogu ülesannete täitmisel  tehtud kulutuste eest hüvituse suuruse  määramise ja maksmise kord“ muutmisest.</t>
  </si>
  <si>
    <t>Palgafondi vähendamine ja suunamine juriidiliste teenuste katteks, kuna haridusnõuniku puudumisel telliti lasteasutuste võrgu ümberkorraldamiseks vastav teenus.</t>
  </si>
  <si>
    <t>04360 Muu energia- ja soojamajandus</t>
  </si>
  <si>
    <t>Vastavalt Kiviõli Soojus AS esitatud taotlusele, vahendid konsultatsiooniteenuse tellimiseks, et viia läbi tehnilis-majanduslik analüüs tagamaks Kiviõli linna soojusvarustuse kindlus ning leida alternatiivsed arengusuunad linna soojusmajandusele.</t>
  </si>
  <si>
    <t>Teede investeeringute suurendamine</t>
  </si>
  <si>
    <t>04740 Üldmajanduslikud arendusprojektid</t>
  </si>
  <si>
    <t>Püssi linna Selts MTÜ projekti "Püssi terviserada" omafinantseeringu tagamine summas 100 000 eurot (VV 28.08.25 otsus nr 257) ja MTÜ Soonurme Külaselts projekti "Soonurme kogukonnamaja kaasajastamine" omafinantseeringu tagamine summas 37 500 eurot (VV 28.08.25 otsus nr 258), lisaks 5000 eurot täiendavad vahendid projekti kallinemise katteks.</t>
  </si>
  <si>
    <t>05200 Heitveekäitlus</t>
  </si>
  <si>
    <t>Sonda aleviku reoveepuhasti ja ühiskanalisatsiooni rekonstrueerimine, omaosaluse garanteerimine JBP projektis, kuluartikli parandus.</t>
  </si>
  <si>
    <t>05600 Muu keskkonnakaitse</t>
  </si>
  <si>
    <t>Tuulikutasude ülekandmiseks tuuliku mõjualas elavatele füüsilistele isikutele mõeldud vahendite suurendamine, kuna kinnitatud eelarves oli summa väiksem</t>
  </si>
  <si>
    <t>0660566 Lüganuse Valla Majanduskeskus</t>
  </si>
  <si>
    <t>Maidla jõusaali töötaja palgafondi tõstmine Lüganuse Valla Majanduskeskuse palgafondi, kuna töötaja on majanduskeskuse struktuuris</t>
  </si>
  <si>
    <t xml:space="preserve">Vahendite ümbertõstmine investeeringutest inventari peale, kuna murutraktorite soetamine läks tunduvalt odavamaks ning need klassifitseeritakse inventarina.  </t>
  </si>
  <si>
    <t xml:space="preserve">08 VABA AEG, KULTUUR JA RELIGIOON </t>
  </si>
  <si>
    <t>081023 Maidla jõusaal</t>
  </si>
  <si>
    <t>08103 Puhkepargid</t>
  </si>
  <si>
    <t>Kiviõli õunapuupargi ehitushanke läbiviimiseks teenuse tellimine</t>
  </si>
  <si>
    <t>091101 Marjakese Lasteaed VE</t>
  </si>
  <si>
    <t>Mänguväljak</t>
  </si>
  <si>
    <t>091103 Maidla Kooli Lasteasutus VE</t>
  </si>
  <si>
    <t>Sonda õppekoha mänguväljak</t>
  </si>
  <si>
    <t>092121 Maidla Kool VE</t>
  </si>
  <si>
    <t>Palgafondi vähendamine, kuna direktori töötasu tuleb toetusfondi vahenditest</t>
  </si>
  <si>
    <t>Liikmemaksude eelarve suurendamine Eesti Mõisakoolide Ühenduse liikmemaksu võrra ning ürituste eelarve vähendamine</t>
  </si>
  <si>
    <t>Kooli keldri elektrikilbiruumi tuletõkkesektsiooniks muutmiseks vajaliku tuletõkkeukse paigaldamine tulenevalt Pääseamei ettekirjutisest.</t>
  </si>
  <si>
    <t>095103 Kiviõli Kunstide Kool VE</t>
  </si>
  <si>
    <t>Palgafondi vähendamine, kuna raha eraldati riigi toetusfondi huvihariduse vahenditest</t>
  </si>
  <si>
    <t>KULUDE MUUTUS (suurenemine) KOKKU:</t>
  </si>
  <si>
    <r>
      <rPr>
        <b/>
        <sz val="12"/>
        <color rgb="FF000000"/>
        <rFont val="Calibri"/>
        <family val="2"/>
      </rPr>
      <t>2.4</t>
    </r>
    <r>
      <rPr>
        <sz val="12"/>
        <color rgb="FF000000"/>
        <rFont val="Calibri"/>
        <family val="2"/>
        <charset val="186"/>
      </rPr>
      <t xml:space="preserve"> Muuta Lüganuse valla 2026.a </t>
    </r>
    <r>
      <rPr>
        <b/>
        <sz val="11"/>
        <color rgb="FF000000"/>
        <rFont val="Calibri"/>
        <family val="2"/>
        <charset val="186"/>
      </rPr>
      <t>finantseerimistegevuse</t>
    </r>
    <r>
      <rPr>
        <sz val="11"/>
        <color theme="1"/>
        <rFont val="Calibri"/>
        <family val="2"/>
        <scheme val="minor"/>
      </rPr>
      <t xml:space="preserve"> eelarvet järgmiselt:</t>
    </r>
  </si>
  <si>
    <t>Finantseerimistegevus</t>
  </si>
  <si>
    <t>2585 Kohustuste võtmine</t>
  </si>
  <si>
    <t>Võetava laenu vähendamine</t>
  </si>
  <si>
    <r>
      <rPr>
        <b/>
        <sz val="11"/>
        <color theme="1"/>
        <rFont val="Calibri"/>
        <family val="2"/>
        <scheme val="minor"/>
      </rPr>
      <t>2.5</t>
    </r>
    <r>
      <rPr>
        <sz val="11"/>
        <color theme="1"/>
        <rFont val="Calibri"/>
        <family val="2"/>
        <scheme val="minor"/>
      </rPr>
      <t xml:space="preserve"> Muuta laenu arvelt tehtavate investeeringute katteallikat järgmiselt</t>
    </r>
  </si>
  <si>
    <t>Summa laenu arvelt</t>
  </si>
  <si>
    <t>Summa valla omavahenditest</t>
  </si>
  <si>
    <t xml:space="preserve">Maidla Mõisakompleksi arendamine </t>
  </si>
  <si>
    <t>Purtse kindluse arendamine</t>
  </si>
  <si>
    <t>086003 Muu vaba aeg, kultuur, religioon</t>
  </si>
  <si>
    <t xml:space="preserve">Kiviõli kogukonnamaja asukoha DP koostamine ja eskiisi tellimine </t>
  </si>
  <si>
    <t>KULUDE MUUTUS KOKKU:</t>
  </si>
  <si>
    <t>Koond tulude ja kulude suurenemise kohta:</t>
  </si>
  <si>
    <t>Tulude suurenemine (tabel 2.1)</t>
  </si>
  <si>
    <t>Laenu vähendamine (tabel 2.4)</t>
  </si>
  <si>
    <t>Tulude suurenemine kokku:</t>
  </si>
  <si>
    <t>Ületulevad jäägid (tabel 2.2)</t>
  </si>
  <si>
    <t>Muud muudatused (tabel 2.3)</t>
  </si>
  <si>
    <t>Investeeringute katteallika muutmine (tabel 2.5)</t>
  </si>
  <si>
    <t>Kulude suurenemine kokku:</t>
  </si>
  <si>
    <t>Kontroll</t>
  </si>
  <si>
    <t>1. Sihtotstarbelised toetused kokku:</t>
  </si>
  <si>
    <t>2. Vallaeelarve muudatused kokku:</t>
  </si>
  <si>
    <t>Lisaeelarve nr 1 maht kokku:</t>
  </si>
  <si>
    <t>Lüganuse valla 2026.a lisaeelarve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</si>
</sst>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b/>
      <sz val="10"/>
      <name val="Calibri"/>
      <family val="2"/>
      <scheme val="minor"/>
    </font>
    <font>
      <b/>
      <sz val="10"/>
      <color rgb="FF000000"/>
      <name val="Calibri"/>
      <family val="2"/>
      <scheme val="minor"/>
    </font>
    <font>
      <sz val="11"/>
      <color rgb="FF373939"/>
      <name val="Times New Roman"/>
      <family val="1"/>
    </font>
    <font>
      <sz val="10"/>
      <color theme="1"/>
      <name val="Calibri"/>
      <family val="2"/>
      <scheme val="minor"/>
    </font>
    <font>
      <i/>
      <sz val="10"/>
      <color rgb="FF000000"/>
      <name val="Calibri"/>
      <family val="2"/>
      <scheme val="minor"/>
    </font>
    <font>
      <i/>
      <sz val="10"/>
      <name val="Calibri"/>
      <family val="2"/>
      <scheme val="minor"/>
    </font>
    <font>
      <b/>
      <sz val="8"/>
      <name val="Arial"/>
      <family val="2"/>
      <charset val="186"/>
    </font>
    <font>
      <b/>
      <sz val="9"/>
      <color rgb="FF000000"/>
      <name val="Calibri"/>
      <family val="2"/>
      <charset val="186"/>
    </font>
    <font>
      <sz val="8"/>
      <color rgb="FF000000"/>
      <name val="Arial"/>
      <family val="2"/>
      <charset val="186"/>
    </font>
    <font>
      <b/>
      <sz val="12"/>
      <color rgb="FF000000"/>
      <name val="Arial"/>
      <family val="2"/>
      <charset val="186"/>
    </font>
    <font>
      <sz val="9"/>
      <color rgb="FF000000"/>
      <name val="Arial"/>
      <family val="2"/>
      <charset val="186"/>
    </font>
    <font>
      <b/>
      <sz val="12"/>
      <color theme="1"/>
      <name val="Calibri"/>
      <family val="2"/>
      <scheme val="minor"/>
    </font>
    <font>
      <b/>
      <sz val="16"/>
      <color theme="1"/>
      <name val="Calibri"/>
      <family val="2"/>
      <charset val="186"/>
      <scheme val="minor"/>
    </font>
    <font>
      <b/>
      <sz val="11"/>
      <color rgb="FFFF0000"/>
      <name val="Calibri"/>
      <family val="2"/>
      <scheme val="minor"/>
    </font>
    <font>
      <sz val="12"/>
      <color theme="1"/>
      <name val="Calibri"/>
      <family val="2"/>
      <scheme val="minor"/>
    </font>
    <font>
      <b/>
      <sz val="12"/>
      <color rgb="FF000000"/>
      <name val="Calibri"/>
      <family val="2"/>
    </font>
    <font>
      <b/>
      <sz val="16"/>
      <color rgb="FF000000"/>
      <name val="Calibri"/>
      <family val="2"/>
      <charset val="186"/>
    </font>
    <font>
      <sz val="12"/>
      <name val="Calibri"/>
      <family val="2"/>
    </font>
    <font>
      <b/>
      <sz val="12"/>
      <name val="Calibri"/>
      <family val="2"/>
    </font>
    <font>
      <b/>
      <sz val="11"/>
      <color theme="1"/>
      <name val="Calibri"/>
      <family val="2"/>
      <charset val="186"/>
      <scheme val="minor"/>
    </font>
    <font>
      <sz val="12"/>
      <color rgb="FF000000"/>
      <name val="Calibri"/>
      <family val="2"/>
      <charset val="186"/>
      <scheme val="minor"/>
    </font>
    <font>
      <sz val="11"/>
      <color rgb="FF000000"/>
      <name val="Calibri"/>
      <family val="2"/>
    </font>
    <font>
      <b/>
      <sz val="11"/>
      <color rgb="FF000000"/>
      <name val="Calibri"/>
      <family val="2"/>
    </font>
    <font>
      <b/>
      <sz val="11"/>
      <name val="Calibri"/>
      <family val="2"/>
      <scheme val="minor"/>
    </font>
    <font>
      <sz val="11"/>
      <color rgb="FF000000"/>
      <name val="Calibri"/>
      <family val="2"/>
      <charset val="186"/>
      <scheme val="minor"/>
    </font>
    <font>
      <b/>
      <sz val="14"/>
      <color theme="1"/>
      <name val="Calibri"/>
      <family val="2"/>
      <scheme val="minor"/>
    </font>
    <font>
      <b/>
      <sz val="14"/>
      <color rgb="FF000000"/>
      <name val="Calibri"/>
      <family val="2"/>
    </font>
    <font>
      <sz val="14"/>
      <color theme="1"/>
      <name val="Calibri"/>
      <family val="2"/>
      <scheme val="minor"/>
    </font>
    <font>
      <sz val="11"/>
      <name val="Calibri"/>
      <family val="2"/>
      <charset val="186"/>
      <scheme val="minor"/>
    </font>
    <font>
      <sz val="12"/>
      <color rgb="FF000000"/>
      <name val="Calibri"/>
      <family val="2"/>
      <charset val="186"/>
    </font>
    <font>
      <sz val="12"/>
      <color rgb="FF000000"/>
      <name val="Calibri"/>
      <family val="2"/>
    </font>
    <font>
      <sz val="11"/>
      <name val="Calibri"/>
      <family val="2"/>
      <scheme val="minor"/>
    </font>
    <font>
      <b/>
      <sz val="11"/>
      <color rgb="FF000000"/>
      <name val="Calibri"/>
      <family val="2"/>
      <charset val="186"/>
    </font>
    <font>
      <sz val="9"/>
      <color theme="1"/>
      <name val="Calibri"/>
      <family val="2"/>
      <charset val="186"/>
      <scheme val="minor"/>
    </font>
    <font>
      <b/>
      <sz val="11"/>
      <color rgb="FF00B050"/>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4" tint="0.59999389629810485"/>
        <bgColor theme="4" tint="0.79998168889431442"/>
      </patternFill>
    </fill>
    <fill>
      <patternFill patternType="solid">
        <fgColor theme="8" tint="0.39997558519241921"/>
        <bgColor theme="8" tint="0.39997558519241921"/>
      </patternFill>
    </fill>
    <fill>
      <patternFill patternType="solid">
        <fgColor theme="8" tint="0.79998168889431442"/>
        <bgColor theme="8" tint="0.79998168889431442"/>
      </patternFill>
    </fill>
    <fill>
      <patternFill patternType="solid">
        <fgColor theme="6" tint="0.79998168889431442"/>
        <bgColor indexed="64"/>
      </patternFill>
    </fill>
    <fill>
      <patternFill patternType="solid">
        <fgColor theme="4" tint="0.79998168889431442"/>
        <bgColor theme="4" tint="0.79998168889431442"/>
      </patternFill>
    </fill>
  </fills>
  <borders count="32">
    <border>
      <left/>
      <right/>
      <top/>
      <bottom/>
      <diagonal/>
    </border>
    <border>
      <left/>
      <right/>
      <top/>
      <bottom style="medium">
        <color auto="1"/>
      </bottom>
      <diagonal/>
    </border>
    <border>
      <left style="thin">
        <color auto="1"/>
      </left>
      <right/>
      <top/>
      <bottom style="medium">
        <color auto="1"/>
      </bottom>
      <diagonal/>
    </border>
    <border>
      <left style="thin">
        <color indexed="64"/>
      </left>
      <right style="thin">
        <color indexed="64"/>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bottom style="medium">
        <color indexed="64"/>
      </bottom>
      <diagonal/>
    </border>
    <border>
      <left style="thin">
        <color auto="1"/>
      </left>
      <right/>
      <top style="medium">
        <color auto="1"/>
      </top>
      <bottom/>
      <diagonal/>
    </border>
    <border>
      <left style="thin">
        <color indexed="64"/>
      </left>
      <right style="thin">
        <color indexed="64"/>
      </right>
      <top style="medium">
        <color indexed="64"/>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auto="1"/>
      </right>
      <top/>
      <bottom style="thin">
        <color auto="1"/>
      </bottom>
      <diagonal/>
    </border>
    <border>
      <left/>
      <right style="medium">
        <color indexed="64"/>
      </right>
      <top style="thin">
        <color indexed="64"/>
      </top>
      <bottom style="thin">
        <color indexed="64"/>
      </bottom>
      <diagonal/>
    </border>
    <border>
      <left style="medium">
        <color indexed="64"/>
      </left>
      <right style="thin">
        <color auto="1"/>
      </right>
      <top/>
      <bottom style="thin">
        <color auto="1"/>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theme="4" tint="0.39997558519241921"/>
      </bottom>
      <diagonal/>
    </border>
    <border>
      <left/>
      <right/>
      <top style="thin">
        <color theme="4" tint="0.39997558519241921"/>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228">
    <xf numFmtId="0" fontId="0" fillId="0" borderId="0" xfId="0"/>
    <xf numFmtId="0" fontId="3" fillId="0" borderId="0" xfId="0" applyFont="1"/>
    <xf numFmtId="4" fontId="4" fillId="0" borderId="0" xfId="0" applyNumberFormat="1" applyFont="1"/>
    <xf numFmtId="4" fontId="3" fillId="0" borderId="0" xfId="0" applyNumberFormat="1" applyFont="1" applyAlignment="1">
      <alignment horizontal="right"/>
    </xf>
    <xf numFmtId="0" fontId="3" fillId="0" borderId="1" xfId="0" applyFont="1" applyBorder="1"/>
    <xf numFmtId="4" fontId="4" fillId="0" borderId="1" xfId="0" applyNumberFormat="1" applyFont="1" applyBorder="1"/>
    <xf numFmtId="49" fontId="5" fillId="0" borderId="4" xfId="0" applyNumberFormat="1" applyFont="1" applyBorder="1" applyAlignment="1">
      <alignment horizontal="left" wrapText="1"/>
    </xf>
    <xf numFmtId="4" fontId="5" fillId="0" borderId="5" xfId="0" applyNumberFormat="1" applyFont="1" applyBorder="1" applyAlignment="1">
      <alignment horizontal="right"/>
    </xf>
    <xf numFmtId="164" fontId="3" fillId="0" borderId="0" xfId="1" applyNumberFormat="1" applyFont="1"/>
    <xf numFmtId="2" fontId="6" fillId="0" borderId="0" xfId="0" applyNumberFormat="1" applyFont="1" applyAlignment="1">
      <alignment horizontal="left" vertical="center" wrapText="1" indent="1"/>
    </xf>
    <xf numFmtId="10" fontId="6" fillId="0" borderId="0" xfId="1" applyNumberFormat="1" applyFont="1" applyFill="1" applyBorder="1" applyAlignment="1">
      <alignment horizontal="left" vertical="center" wrapText="1" indent="1"/>
    </xf>
    <xf numFmtId="2" fontId="3" fillId="0" borderId="0" xfId="0" applyNumberFormat="1" applyFont="1"/>
    <xf numFmtId="164" fontId="3" fillId="0" borderId="0" xfId="1" applyNumberFormat="1" applyFont="1" applyFill="1" applyBorder="1"/>
    <xf numFmtId="49" fontId="5" fillId="0" borderId="6" xfId="0" applyNumberFormat="1" applyFont="1" applyBorder="1" applyAlignment="1">
      <alignment horizontal="left" wrapText="1"/>
    </xf>
    <xf numFmtId="4" fontId="5" fillId="0" borderId="7" xfId="0" applyNumberFormat="1" applyFont="1" applyBorder="1" applyAlignment="1">
      <alignment horizontal="right"/>
    </xf>
    <xf numFmtId="164" fontId="3" fillId="0" borderId="0" xfId="1" applyNumberFormat="1" applyFont="1" applyFill="1"/>
    <xf numFmtId="9" fontId="3" fillId="0" borderId="0" xfId="1" applyFont="1"/>
    <xf numFmtId="49" fontId="3" fillId="0" borderId="8" xfId="0" applyNumberFormat="1" applyFont="1" applyBorder="1" applyAlignment="1">
      <alignment horizontal="left" wrapText="1"/>
    </xf>
    <xf numFmtId="4" fontId="3" fillId="0" borderId="9" xfId="0" applyNumberFormat="1" applyFont="1" applyBorder="1"/>
    <xf numFmtId="9" fontId="3" fillId="0" borderId="0" xfId="1" applyFont="1" applyAlignment="1">
      <alignment wrapText="1"/>
    </xf>
    <xf numFmtId="4" fontId="3" fillId="0" borderId="5" xfId="0" applyNumberFormat="1" applyFont="1" applyBorder="1"/>
    <xf numFmtId="4" fontId="3" fillId="0" borderId="0" xfId="0" applyNumberFormat="1" applyFont="1"/>
    <xf numFmtId="3" fontId="3" fillId="0" borderId="0" xfId="1" applyNumberFormat="1" applyFont="1"/>
    <xf numFmtId="3" fontId="3" fillId="0" borderId="0" xfId="0" applyNumberFormat="1" applyFont="1"/>
    <xf numFmtId="2" fontId="3" fillId="0" borderId="0" xfId="1" applyNumberFormat="1" applyFont="1" applyFill="1"/>
    <xf numFmtId="4" fontId="5" fillId="0" borderId="3" xfId="0" applyNumberFormat="1" applyFont="1" applyBorder="1" applyAlignment="1">
      <alignment horizontal="right"/>
    </xf>
    <xf numFmtId="4" fontId="3" fillId="0" borderId="9" xfId="0" applyNumberFormat="1" applyFont="1" applyBorder="1" applyAlignment="1">
      <alignment horizontal="right"/>
    </xf>
    <xf numFmtId="4" fontId="6" fillId="0" borderId="0" xfId="0" applyNumberFormat="1" applyFont="1"/>
    <xf numFmtId="164" fontId="7" fillId="0" borderId="0" xfId="1" applyNumberFormat="1" applyFont="1"/>
    <xf numFmtId="49" fontId="3" fillId="0" borderId="8" xfId="0" applyNumberFormat="1" applyFont="1" applyBorder="1" applyAlignment="1">
      <alignment horizontal="left"/>
    </xf>
    <xf numFmtId="164" fontId="3" fillId="0" borderId="0" xfId="1" applyNumberFormat="1" applyFont="1" applyAlignment="1"/>
    <xf numFmtId="0" fontId="7" fillId="0" borderId="0" xfId="0" applyFont="1"/>
    <xf numFmtId="49" fontId="5" fillId="0" borderId="8" xfId="0" applyNumberFormat="1" applyFont="1" applyBorder="1" applyAlignment="1">
      <alignment horizontal="left" wrapText="1"/>
    </xf>
    <xf numFmtId="4" fontId="5" fillId="0" borderId="9" xfId="0" applyNumberFormat="1" applyFont="1" applyBorder="1" applyAlignment="1">
      <alignment horizontal="right"/>
    </xf>
    <xf numFmtId="49" fontId="8" fillId="0" borderId="8" xfId="0" applyNumberFormat="1" applyFont="1" applyBorder="1" applyAlignment="1">
      <alignment horizontal="left" wrapText="1"/>
    </xf>
    <xf numFmtId="4" fontId="8" fillId="0" borderId="9" xfId="0" applyNumberFormat="1" applyFont="1" applyBorder="1" applyAlignment="1">
      <alignment horizontal="right"/>
    </xf>
    <xf numFmtId="0" fontId="8" fillId="0" borderId="0" xfId="0" applyFont="1"/>
    <xf numFmtId="0" fontId="3" fillId="0" borderId="0" xfId="0" applyFont="1" applyAlignment="1">
      <alignment horizontal="centerContinuous"/>
    </xf>
    <xf numFmtId="0" fontId="8" fillId="0" borderId="0" xfId="0" applyFont="1" applyAlignment="1">
      <alignment horizontal="centerContinuous"/>
    </xf>
    <xf numFmtId="49" fontId="3" fillId="0" borderId="10" xfId="0" applyNumberFormat="1" applyFont="1" applyBorder="1" applyAlignment="1">
      <alignment horizontal="left" wrapText="1"/>
    </xf>
    <xf numFmtId="4" fontId="3" fillId="0" borderId="11" xfId="0" applyNumberFormat="1" applyFont="1" applyBorder="1" applyAlignment="1">
      <alignment horizontal="right"/>
    </xf>
    <xf numFmtId="49" fontId="3" fillId="0" borderId="0" xfId="0" applyNumberFormat="1" applyFont="1" applyAlignment="1">
      <alignment horizontal="left" wrapText="1"/>
    </xf>
    <xf numFmtId="49" fontId="8" fillId="0" borderId="0" xfId="0" applyNumberFormat="1" applyFont="1" applyAlignment="1">
      <alignment horizontal="left" wrapText="1"/>
    </xf>
    <xf numFmtId="4" fontId="9" fillId="0" borderId="0" xfId="0" applyNumberFormat="1" applyFont="1"/>
    <xf numFmtId="4" fontId="8" fillId="0" borderId="0" xfId="0" applyNumberFormat="1" applyFont="1"/>
    <xf numFmtId="0" fontId="3" fillId="0" borderId="0" xfId="0" applyFont="1" applyAlignment="1">
      <alignment horizontal="right"/>
    </xf>
    <xf numFmtId="0" fontId="10" fillId="0" borderId="2" xfId="0" applyFont="1" applyBorder="1" applyAlignment="1">
      <alignment horizontal="center" vertical="center"/>
    </xf>
    <xf numFmtId="0" fontId="10" fillId="0" borderId="2" xfId="0" applyFont="1" applyBorder="1" applyAlignment="1" applyProtection="1">
      <alignment horizontal="center" vertical="center"/>
      <protection locked="0"/>
    </xf>
    <xf numFmtId="0" fontId="11" fillId="0" borderId="3" xfId="0" applyFont="1" applyBorder="1" applyAlignment="1">
      <alignment horizontal="center" vertical="center" wrapText="1"/>
    </xf>
    <xf numFmtId="0" fontId="4" fillId="0" borderId="0" xfId="0" applyFont="1" applyAlignment="1">
      <alignment horizontal="center" vertical="center" wrapText="1"/>
    </xf>
    <xf numFmtId="0" fontId="12" fillId="0" borderId="0" xfId="0" applyFont="1"/>
    <xf numFmtId="0" fontId="14" fillId="0" borderId="0" xfId="0" applyFont="1"/>
    <xf numFmtId="0" fontId="16" fillId="0" borderId="0" xfId="0" applyFont="1"/>
    <xf numFmtId="0" fontId="17" fillId="0" borderId="0" xfId="0" applyFont="1"/>
    <xf numFmtId="0" fontId="18" fillId="0" borderId="0" xfId="0" applyFont="1"/>
    <xf numFmtId="4" fontId="18" fillId="0" borderId="0" xfId="0" applyNumberFormat="1" applyFont="1"/>
    <xf numFmtId="0" fontId="0" fillId="0" borderId="0" xfId="0" applyAlignment="1">
      <alignment wrapText="1"/>
    </xf>
    <xf numFmtId="0" fontId="20" fillId="0" borderId="0" xfId="0" applyFont="1"/>
    <xf numFmtId="4" fontId="0" fillId="0" borderId="0" xfId="0" applyNumberFormat="1"/>
    <xf numFmtId="0" fontId="2" fillId="3" borderId="12" xfId="0" applyFont="1" applyFill="1" applyBorder="1" applyAlignment="1">
      <alignment horizontal="center" vertical="center" wrapText="1"/>
    </xf>
    <xf numFmtId="4" fontId="2" fillId="3" borderId="12" xfId="0" applyNumberFormat="1" applyFont="1" applyFill="1" applyBorder="1" applyAlignment="1">
      <alignment horizontal="center" vertical="center" wrapText="1"/>
    </xf>
    <xf numFmtId="0" fontId="2" fillId="0" borderId="0" xfId="0" applyFont="1" applyAlignment="1">
      <alignment horizontal="center" vertical="center"/>
    </xf>
    <xf numFmtId="4" fontId="2" fillId="3" borderId="17" xfId="0" applyNumberFormat="1" applyFont="1" applyFill="1" applyBorder="1" applyAlignment="1">
      <alignment horizontal="center" vertical="center"/>
    </xf>
    <xf numFmtId="4" fontId="2" fillId="3" borderId="15" xfId="0" applyNumberFormat="1" applyFont="1" applyFill="1" applyBorder="1" applyAlignment="1">
      <alignment horizontal="center" vertical="center"/>
    </xf>
    <xf numFmtId="4" fontId="2" fillId="0" borderId="0" xfId="0" applyNumberFormat="1" applyFont="1" applyAlignment="1">
      <alignment horizontal="center" vertical="center"/>
    </xf>
    <xf numFmtId="0" fontId="2" fillId="0" borderId="0" xfId="0" applyFont="1"/>
    <xf numFmtId="0" fontId="2" fillId="4" borderId="11" xfId="0" applyFont="1" applyFill="1" applyBorder="1"/>
    <xf numFmtId="4" fontId="2" fillId="4" borderId="18" xfId="0" applyNumberFormat="1" applyFont="1" applyFill="1" applyBorder="1"/>
    <xf numFmtId="4" fontId="2" fillId="4" borderId="19" xfId="0" applyNumberFormat="1" applyFont="1" applyFill="1" applyBorder="1"/>
    <xf numFmtId="4" fontId="2" fillId="4" borderId="20" xfId="0" applyNumberFormat="1" applyFont="1" applyFill="1" applyBorder="1"/>
    <xf numFmtId="4" fontId="2" fillId="4" borderId="11" xfId="0" applyNumberFormat="1" applyFont="1" applyFill="1" applyBorder="1"/>
    <xf numFmtId="4" fontId="2" fillId="0" borderId="0" xfId="0" applyNumberFormat="1" applyFont="1"/>
    <xf numFmtId="0" fontId="0" fillId="0" borderId="12" xfId="0" applyBorder="1" applyAlignment="1">
      <alignment horizontal="left" indent="3"/>
    </xf>
    <xf numFmtId="4" fontId="0" fillId="0" borderId="12" xfId="0" applyNumberFormat="1" applyBorder="1"/>
    <xf numFmtId="4" fontId="0" fillId="0" borderId="21" xfId="0" applyNumberFormat="1" applyBorder="1"/>
    <xf numFmtId="4" fontId="0" fillId="0" borderId="14" xfId="0" applyNumberFormat="1" applyBorder="1"/>
    <xf numFmtId="3" fontId="0" fillId="0" borderId="0" xfId="0" applyNumberFormat="1"/>
    <xf numFmtId="0" fontId="2" fillId="4" borderId="12" xfId="0" applyFont="1" applyFill="1" applyBorder="1" applyAlignment="1">
      <alignment wrapText="1"/>
    </xf>
    <xf numFmtId="4" fontId="2" fillId="4" borderId="12" xfId="0" applyNumberFormat="1" applyFont="1" applyFill="1" applyBorder="1"/>
    <xf numFmtId="4" fontId="2" fillId="4" borderId="21" xfId="0" applyNumberFormat="1" applyFont="1" applyFill="1" applyBorder="1"/>
    <xf numFmtId="4" fontId="2" fillId="4" borderId="14" xfId="0" applyNumberFormat="1" applyFont="1" applyFill="1" applyBorder="1"/>
    <xf numFmtId="3" fontId="2" fillId="0" borderId="0" xfId="0" applyNumberFormat="1" applyFont="1"/>
    <xf numFmtId="4" fontId="0" fillId="0" borderId="13" xfId="0" applyNumberFormat="1" applyBorder="1"/>
    <xf numFmtId="3" fontId="0" fillId="0" borderId="0" xfId="0" applyNumberFormat="1" applyAlignment="1">
      <alignment horizontal="right"/>
    </xf>
    <xf numFmtId="0" fontId="0" fillId="0" borderId="12" xfId="0" applyBorder="1" applyAlignment="1">
      <alignment horizontal="left" wrapText="1" indent="3"/>
    </xf>
    <xf numFmtId="0" fontId="0" fillId="0" borderId="0" xfId="0" applyAlignment="1">
      <alignment horizontal="right"/>
    </xf>
    <xf numFmtId="4" fontId="2" fillId="4" borderId="13" xfId="0" applyNumberFormat="1" applyFont="1" applyFill="1" applyBorder="1"/>
    <xf numFmtId="0" fontId="2" fillId="4" borderId="12" xfId="0" applyFont="1" applyFill="1" applyBorder="1"/>
    <xf numFmtId="0" fontId="0" fillId="0" borderId="15" xfId="0" applyBorder="1" applyAlignment="1">
      <alignment horizontal="left" indent="3"/>
    </xf>
    <xf numFmtId="4" fontId="0" fillId="0" borderId="15" xfId="0" applyNumberFormat="1" applyBorder="1"/>
    <xf numFmtId="4" fontId="0" fillId="0" borderId="16" xfId="0" applyNumberFormat="1" applyBorder="1"/>
    <xf numFmtId="4" fontId="0" fillId="0" borderId="17" xfId="0" applyNumberFormat="1" applyBorder="1"/>
    <xf numFmtId="0" fontId="23" fillId="3" borderId="11" xfId="0" applyFont="1" applyFill="1" applyBorder="1" applyAlignment="1">
      <alignment horizontal="right"/>
    </xf>
    <xf numFmtId="4" fontId="23" fillId="3" borderId="11" xfId="0" applyNumberFormat="1" applyFont="1" applyFill="1" applyBorder="1"/>
    <xf numFmtId="4" fontId="23" fillId="3" borderId="22" xfId="0" applyNumberFormat="1" applyFont="1" applyFill="1" applyBorder="1"/>
    <xf numFmtId="0" fontId="24" fillId="0" borderId="0" xfId="0" applyFont="1" applyAlignment="1">
      <alignment wrapText="1"/>
    </xf>
    <xf numFmtId="0" fontId="25" fillId="0" borderId="0" xfId="0" applyFont="1" applyAlignment="1">
      <alignment horizontal="left"/>
    </xf>
    <xf numFmtId="0" fontId="23" fillId="5" borderId="17" xfId="0" applyFont="1" applyFill="1" applyBorder="1" applyAlignment="1">
      <alignment horizontal="center"/>
    </xf>
    <xf numFmtId="0" fontId="23" fillId="5" borderId="15" xfId="0" applyFont="1" applyFill="1" applyBorder="1" applyAlignment="1">
      <alignment horizontal="center"/>
    </xf>
    <xf numFmtId="0" fontId="27" fillId="6" borderId="11" xfId="0" applyFont="1" applyFill="1" applyBorder="1" applyAlignment="1">
      <alignment horizontal="left"/>
    </xf>
    <xf numFmtId="4" fontId="27" fillId="6" borderId="11" xfId="0" applyNumberFormat="1" applyFont="1" applyFill="1" applyBorder="1"/>
    <xf numFmtId="4" fontId="27" fillId="6" borderId="24" xfId="0" applyNumberFormat="1" applyFont="1" applyFill="1" applyBorder="1"/>
    <xf numFmtId="4" fontId="27" fillId="6" borderId="20" xfId="0" applyNumberFormat="1" applyFont="1" applyFill="1" applyBorder="1"/>
    <xf numFmtId="0" fontId="2" fillId="7" borderId="12" xfId="0" applyFont="1" applyFill="1" applyBorder="1" applyAlignment="1">
      <alignment horizontal="left" indent="1"/>
    </xf>
    <xf numFmtId="4" fontId="2" fillId="7" borderId="12" xfId="0" applyNumberFormat="1" applyFont="1" applyFill="1" applyBorder="1"/>
    <xf numFmtId="4" fontId="2" fillId="7" borderId="13" xfId="0" applyNumberFormat="1" applyFont="1" applyFill="1" applyBorder="1"/>
    <xf numFmtId="4" fontId="2" fillId="7" borderId="14" xfId="0" applyNumberFormat="1" applyFont="1" applyFill="1" applyBorder="1"/>
    <xf numFmtId="0" fontId="0" fillId="8" borderId="12" xfId="0" applyFill="1" applyBorder="1" applyAlignment="1">
      <alignment horizontal="left" indent="2"/>
    </xf>
    <xf numFmtId="4" fontId="0" fillId="8" borderId="12" xfId="0" applyNumberFormat="1" applyFill="1" applyBorder="1"/>
    <xf numFmtId="4" fontId="0" fillId="8" borderId="13" xfId="0" applyNumberFormat="1" applyFill="1" applyBorder="1"/>
    <xf numFmtId="4" fontId="0" fillId="8" borderId="14" xfId="0" applyNumberFormat="1" applyFill="1" applyBorder="1"/>
    <xf numFmtId="0" fontId="1" fillId="0" borderId="15" xfId="0" applyFont="1" applyBorder="1" applyAlignment="1">
      <alignment horizontal="left" wrapText="1" indent="3"/>
    </xf>
    <xf numFmtId="4" fontId="1" fillId="0" borderId="15" xfId="0" applyNumberFormat="1" applyFont="1" applyBorder="1"/>
    <xf numFmtId="4" fontId="1" fillId="0" borderId="16" xfId="0" applyNumberFormat="1" applyFont="1" applyBorder="1"/>
    <xf numFmtId="4" fontId="1" fillId="0" borderId="17" xfId="0" applyNumberFormat="1" applyFont="1" applyBorder="1"/>
    <xf numFmtId="0" fontId="23" fillId="9" borderId="11" xfId="0" applyFont="1" applyFill="1" applyBorder="1" applyAlignment="1">
      <alignment horizontal="left" wrapText="1"/>
    </xf>
    <xf numFmtId="4" fontId="23" fillId="9" borderId="11" xfId="0" applyNumberFormat="1" applyFont="1" applyFill="1" applyBorder="1"/>
    <xf numFmtId="4" fontId="23" fillId="9" borderId="24" xfId="0" applyNumberFormat="1" applyFont="1" applyFill="1" applyBorder="1"/>
    <xf numFmtId="4" fontId="23" fillId="9" borderId="20" xfId="0" applyNumberFormat="1" applyFont="1" applyFill="1" applyBorder="1"/>
    <xf numFmtId="0" fontId="1" fillId="0" borderId="0" xfId="2"/>
    <xf numFmtId="0" fontId="23" fillId="9" borderId="25" xfId="2" applyFont="1" applyFill="1" applyBorder="1" applyAlignment="1">
      <alignment horizontal="left" vertical="center"/>
    </xf>
    <xf numFmtId="0" fontId="23" fillId="9" borderId="25" xfId="0" applyFont="1" applyFill="1" applyBorder="1" applyAlignment="1">
      <alignment horizontal="center"/>
    </xf>
    <xf numFmtId="0" fontId="0" fillId="0" borderId="0" xfId="0" applyAlignment="1">
      <alignment horizontal="left"/>
    </xf>
    <xf numFmtId="0" fontId="23" fillId="9" borderId="26" xfId="0" applyFont="1" applyFill="1" applyBorder="1" applyAlignment="1">
      <alignment horizontal="left"/>
    </xf>
    <xf numFmtId="4" fontId="23" fillId="9" borderId="26" xfId="0" applyNumberFormat="1" applyFont="1" applyFill="1" applyBorder="1"/>
    <xf numFmtId="0" fontId="15" fillId="0" borderId="0" xfId="0" applyFont="1"/>
    <xf numFmtId="0" fontId="31" fillId="0" borderId="0" xfId="0" applyFont="1" applyAlignment="1">
      <alignment wrapText="1"/>
    </xf>
    <xf numFmtId="4" fontId="31" fillId="0" borderId="0" xfId="0" applyNumberFormat="1" applyFont="1"/>
    <xf numFmtId="0" fontId="31" fillId="0" borderId="0" xfId="0" applyFont="1"/>
    <xf numFmtId="0" fontId="18" fillId="0" borderId="0" xfId="0" applyFont="1" applyAlignment="1">
      <alignment wrapText="1"/>
    </xf>
    <xf numFmtId="0" fontId="19" fillId="0" borderId="0" xfId="0" applyFont="1"/>
    <xf numFmtId="0" fontId="0" fillId="0" borderId="28" xfId="0" applyBorder="1" applyAlignment="1">
      <alignment vertical="center" wrapText="1"/>
    </xf>
    <xf numFmtId="4" fontId="0" fillId="0" borderId="12" xfId="0" applyNumberFormat="1" applyBorder="1" applyAlignment="1">
      <alignment vertical="center" wrapText="1"/>
    </xf>
    <xf numFmtId="4" fontId="0" fillId="0" borderId="12" xfId="0" applyNumberFormat="1" applyBorder="1" applyAlignment="1">
      <alignment vertical="center"/>
    </xf>
    <xf numFmtId="0" fontId="0" fillId="0" borderId="12" xfId="0" applyBorder="1" applyAlignment="1">
      <alignment vertical="center" wrapText="1"/>
    </xf>
    <xf numFmtId="4" fontId="2" fillId="3" borderId="12" xfId="0" applyNumberFormat="1" applyFont="1" applyFill="1" applyBorder="1" applyAlignment="1">
      <alignment horizontal="right" vertical="center"/>
    </xf>
    <xf numFmtId="0" fontId="2" fillId="0" borderId="0" xfId="0" applyFont="1" applyAlignment="1">
      <alignment horizontal="right" wrapText="1"/>
    </xf>
    <xf numFmtId="0" fontId="2" fillId="0" borderId="0" xfId="0" applyFont="1" applyAlignment="1">
      <alignment horizontal="right"/>
    </xf>
    <xf numFmtId="10" fontId="0" fillId="0" borderId="0" xfId="1" applyNumberFormat="1" applyFont="1"/>
    <xf numFmtId="0" fontId="2" fillId="2" borderId="12" xfId="0" applyFont="1" applyFill="1" applyBorder="1" applyAlignment="1">
      <alignment vertical="center" wrapText="1"/>
    </xf>
    <xf numFmtId="0" fontId="2" fillId="2" borderId="12" xfId="0" applyFont="1" applyFill="1" applyBorder="1" applyAlignment="1">
      <alignment vertical="center"/>
    </xf>
    <xf numFmtId="4" fontId="2" fillId="2" borderId="12" xfId="0" applyNumberFormat="1" applyFont="1" applyFill="1" applyBorder="1" applyAlignment="1">
      <alignment vertical="center"/>
    </xf>
    <xf numFmtId="3" fontId="2" fillId="2" borderId="12" xfId="0" applyNumberFormat="1" applyFont="1" applyFill="1" applyBorder="1" applyAlignment="1">
      <alignment vertical="center"/>
    </xf>
    <xf numFmtId="49" fontId="0" fillId="0" borderId="12" xfId="0" applyNumberFormat="1" applyBorder="1" applyAlignment="1">
      <alignment horizontal="left" vertical="center" wrapText="1"/>
    </xf>
    <xf numFmtId="3" fontId="0" fillId="0" borderId="12" xfId="0" applyNumberFormat="1" applyBorder="1" applyAlignment="1">
      <alignment vertical="center"/>
    </xf>
    <xf numFmtId="49" fontId="0" fillId="0" borderId="11" xfId="0" applyNumberFormat="1" applyBorder="1" applyAlignment="1">
      <alignment horizontal="left" vertical="center" wrapText="1"/>
    </xf>
    <xf numFmtId="49" fontId="0" fillId="0" borderId="29" xfId="0" applyNumberFormat="1" applyBorder="1" applyAlignment="1">
      <alignment horizontal="left" vertical="center" wrapText="1"/>
    </xf>
    <xf numFmtId="0" fontId="0" fillId="0" borderId="29" xfId="0" applyBorder="1" applyAlignment="1">
      <alignment horizontal="left" vertical="center" wrapText="1"/>
    </xf>
    <xf numFmtId="49" fontId="32" fillId="0" borderId="12" xfId="0" applyNumberFormat="1" applyFont="1" applyBorder="1" applyAlignment="1">
      <alignment horizontal="left" vertical="center" wrapText="1"/>
    </xf>
    <xf numFmtId="0" fontId="32" fillId="0" borderId="12" xfId="0" applyFont="1" applyBorder="1" applyAlignment="1">
      <alignment vertical="center"/>
    </xf>
    <xf numFmtId="4" fontId="32" fillId="0" borderId="12" xfId="0" applyNumberFormat="1" applyFont="1" applyBorder="1" applyAlignment="1">
      <alignment vertical="center"/>
    </xf>
    <xf numFmtId="3" fontId="32" fillId="0" borderId="12" xfId="0" applyNumberFormat="1" applyFont="1" applyBorder="1" applyAlignment="1">
      <alignment vertical="center"/>
    </xf>
    <xf numFmtId="0" fontId="32" fillId="0" borderId="0" xfId="0" applyFont="1"/>
    <xf numFmtId="1" fontId="0" fillId="0" borderId="0" xfId="0" applyNumberFormat="1"/>
    <xf numFmtId="0" fontId="0" fillId="0" borderId="9" xfId="0" applyBorder="1" applyAlignment="1">
      <alignment horizontal="left" vertical="center" wrapText="1"/>
    </xf>
    <xf numFmtId="0" fontId="0" fillId="0" borderId="29" xfId="0" applyBorder="1" applyAlignment="1">
      <alignment horizontal="left" vertical="center"/>
    </xf>
    <xf numFmtId="4" fontId="0" fillId="0" borderId="12" xfId="0" applyNumberFormat="1" applyBorder="1" applyAlignment="1">
      <alignment horizontal="right" vertical="center"/>
    </xf>
    <xf numFmtId="0" fontId="0" fillId="0" borderId="12" xfId="0" applyBorder="1" applyAlignment="1">
      <alignment vertical="center"/>
    </xf>
    <xf numFmtId="49" fontId="0" fillId="0" borderId="29" xfId="0" applyNumberFormat="1" applyBorder="1" applyAlignment="1">
      <alignment vertical="center" wrapText="1"/>
    </xf>
    <xf numFmtId="3" fontId="2" fillId="3" borderId="12" xfId="0" applyNumberFormat="1" applyFont="1" applyFill="1" applyBorder="1" applyAlignment="1">
      <alignment horizontal="right" vertical="center"/>
    </xf>
    <xf numFmtId="49" fontId="0" fillId="0" borderId="0" xfId="0" applyNumberFormat="1"/>
    <xf numFmtId="49" fontId="33" fillId="0" borderId="0" xfId="0" applyNumberFormat="1" applyFont="1" applyAlignment="1">
      <alignment wrapText="1"/>
    </xf>
    <xf numFmtId="0" fontId="0" fillId="0" borderId="0" xfId="0" applyAlignment="1">
      <alignment horizontal="right" wrapText="1"/>
    </xf>
    <xf numFmtId="4" fontId="0" fillId="0" borderId="0" xfId="0" applyNumberFormat="1" applyAlignment="1">
      <alignment wrapText="1"/>
    </xf>
    <xf numFmtId="49" fontId="34" fillId="0" borderId="0" xfId="0" applyNumberFormat="1" applyFont="1" applyAlignment="1">
      <alignment horizontal="left" wrapText="1"/>
    </xf>
    <xf numFmtId="0" fontId="2" fillId="2" borderId="12" xfId="0" applyFont="1" applyFill="1" applyBorder="1"/>
    <xf numFmtId="4" fontId="2" fillId="2" borderId="12" xfId="0" applyNumberFormat="1" applyFont="1" applyFill="1" applyBorder="1"/>
    <xf numFmtId="3" fontId="2" fillId="2" borderId="12" xfId="0" applyNumberFormat="1" applyFont="1" applyFill="1" applyBorder="1"/>
    <xf numFmtId="4" fontId="0" fillId="0" borderId="11" xfId="0" applyNumberFormat="1" applyBorder="1" applyAlignment="1">
      <alignment vertical="center"/>
    </xf>
    <xf numFmtId="3" fontId="0" fillId="0" borderId="11" xfId="0" applyNumberFormat="1" applyBorder="1" applyAlignment="1">
      <alignment vertical="center"/>
    </xf>
    <xf numFmtId="0" fontId="0" fillId="0" borderId="0" xfId="0" applyAlignment="1">
      <alignment vertical="center" wrapText="1"/>
    </xf>
    <xf numFmtId="0" fontId="35" fillId="0" borderId="12" xfId="0" applyFont="1" applyBorder="1" applyAlignment="1">
      <alignment wrapText="1"/>
    </xf>
    <xf numFmtId="0" fontId="35" fillId="0" borderId="12" xfId="0" applyFont="1" applyBorder="1" applyAlignment="1">
      <alignment vertical="center" wrapText="1"/>
    </xf>
    <xf numFmtId="0" fontId="0" fillId="0" borderId="29" xfId="0" applyBorder="1" applyAlignment="1">
      <alignment vertical="center" wrapText="1"/>
    </xf>
    <xf numFmtId="49" fontId="34" fillId="0" borderId="0" xfId="0" applyNumberFormat="1" applyFont="1"/>
    <xf numFmtId="0" fontId="0" fillId="0" borderId="12" xfId="0" applyBorder="1"/>
    <xf numFmtId="0" fontId="0" fillId="0" borderId="12" xfId="0" applyBorder="1" applyAlignment="1">
      <alignment wrapText="1"/>
    </xf>
    <xf numFmtId="0" fontId="1" fillId="0" borderId="0" xfId="0" applyFont="1"/>
    <xf numFmtId="0" fontId="0" fillId="0" borderId="11" xfId="0" applyBorder="1" applyAlignment="1">
      <alignment wrapText="1"/>
    </xf>
    <xf numFmtId="4" fontId="0" fillId="0" borderId="11" xfId="0" applyNumberFormat="1" applyBorder="1"/>
    <xf numFmtId="0" fontId="0" fillId="0" borderId="11" xfId="0" applyBorder="1"/>
    <xf numFmtId="0" fontId="37" fillId="0" borderId="0" xfId="0" applyFont="1"/>
    <xf numFmtId="0" fontId="0" fillId="0" borderId="31" xfId="0" applyBorder="1" applyAlignment="1">
      <alignment horizontal="right"/>
    </xf>
    <xf numFmtId="4" fontId="37" fillId="0" borderId="0" xfId="0" applyNumberFormat="1" applyFont="1"/>
    <xf numFmtId="0" fontId="38" fillId="0" borderId="0" xfId="0" applyFont="1" applyAlignment="1">
      <alignment horizontal="right"/>
    </xf>
    <xf numFmtId="4" fontId="38" fillId="0" borderId="0" xfId="0" applyNumberFormat="1" applyFont="1"/>
    <xf numFmtId="0" fontId="17" fillId="0" borderId="0" xfId="0" applyFont="1" applyAlignment="1">
      <alignment horizontal="right"/>
    </xf>
    <xf numFmtId="4" fontId="17" fillId="0" borderId="0" xfId="0" applyNumberFormat="1" applyFont="1"/>
    <xf numFmtId="0" fontId="35" fillId="0" borderId="0" xfId="0" applyFont="1" applyAlignment="1">
      <alignment horizontal="right"/>
    </xf>
    <xf numFmtId="4" fontId="35" fillId="0" borderId="0" xfId="0" applyNumberFormat="1" applyFont="1" applyAlignment="1">
      <alignment horizontal="right"/>
    </xf>
    <xf numFmtId="4" fontId="0" fillId="0" borderId="30" xfId="0" applyNumberFormat="1" applyBorder="1" applyAlignment="1">
      <alignment horizontal="right"/>
    </xf>
    <xf numFmtId="0" fontId="0" fillId="0" borderId="30" xfId="0" applyBorder="1" applyAlignment="1">
      <alignment horizontal="right"/>
    </xf>
    <xf numFmtId="0" fontId="0" fillId="0" borderId="29" xfId="0" applyBorder="1" applyAlignment="1">
      <alignment horizontal="left" wrapText="1"/>
    </xf>
    <xf numFmtId="0" fontId="0" fillId="0" borderId="11" xfId="0" applyBorder="1" applyAlignment="1">
      <alignment horizontal="left" wrapText="1"/>
    </xf>
    <xf numFmtId="4" fontId="0" fillId="0" borderId="28" xfId="0" applyNumberFormat="1" applyBorder="1" applyAlignment="1">
      <alignment horizontal="right"/>
    </xf>
    <xf numFmtId="4" fontId="0" fillId="0" borderId="14" xfId="0" applyNumberFormat="1" applyBorder="1" applyAlignment="1">
      <alignment horizontal="right"/>
    </xf>
    <xf numFmtId="4" fontId="2" fillId="3" borderId="12" xfId="0" applyNumberFormat="1" applyFont="1" applyFill="1" applyBorder="1" applyAlignment="1">
      <alignment horizontal="right"/>
    </xf>
    <xf numFmtId="4" fontId="2" fillId="3" borderId="28" xfId="0" applyNumberFormat="1" applyFont="1" applyFill="1" applyBorder="1" applyAlignment="1">
      <alignment horizontal="right" vertical="center"/>
    </xf>
    <xf numFmtId="4" fontId="2" fillId="3" borderId="14" xfId="0" applyNumberFormat="1" applyFont="1" applyFill="1" applyBorder="1" applyAlignment="1">
      <alignment horizontal="right" vertical="center"/>
    </xf>
    <xf numFmtId="4" fontId="2" fillId="3" borderId="28" xfId="0" applyNumberFormat="1" applyFont="1" applyFill="1" applyBorder="1" applyAlignment="1">
      <alignment horizontal="center" vertical="center" wrapText="1"/>
    </xf>
    <xf numFmtId="4" fontId="2" fillId="3" borderId="14" xfId="0" applyNumberFormat="1" applyFont="1" applyFill="1" applyBorder="1" applyAlignment="1">
      <alignment horizontal="center" vertical="center" wrapText="1"/>
    </xf>
    <xf numFmtId="4" fontId="2" fillId="3" borderId="12" xfId="0" applyNumberFormat="1" applyFont="1" applyFill="1" applyBorder="1" applyAlignment="1">
      <alignment horizontal="right" vertical="center"/>
    </xf>
    <xf numFmtId="49" fontId="34" fillId="0" borderId="0" xfId="0" applyNumberFormat="1" applyFont="1" applyAlignment="1">
      <alignment horizontal="left" wrapText="1"/>
    </xf>
    <xf numFmtId="49" fontId="0" fillId="0" borderId="29" xfId="0" applyNumberFormat="1" applyBorder="1" applyAlignment="1">
      <alignment horizontal="left" vertical="center" wrapText="1"/>
    </xf>
    <xf numFmtId="49" fontId="0" fillId="0" borderId="9" xfId="0" applyNumberFormat="1" applyBorder="1" applyAlignment="1">
      <alignment horizontal="left" vertical="center" wrapText="1"/>
    </xf>
    <xf numFmtId="0" fontId="0" fillId="0" borderId="29" xfId="0" applyBorder="1" applyAlignment="1">
      <alignment horizontal="left" vertical="center" wrapText="1"/>
    </xf>
    <xf numFmtId="0" fontId="0" fillId="0" borderId="11" xfId="0" applyBorder="1" applyAlignment="1">
      <alignment horizontal="left" vertical="center" wrapText="1"/>
    </xf>
    <xf numFmtId="49" fontId="0" fillId="0" borderId="11" xfId="0" applyNumberFormat="1" applyBorder="1" applyAlignment="1">
      <alignment horizontal="left" vertical="center" wrapText="1"/>
    </xf>
    <xf numFmtId="0" fontId="0" fillId="0" borderId="9" xfId="0" applyBorder="1" applyAlignment="1">
      <alignment horizontal="left" vertical="center" wrapText="1"/>
    </xf>
    <xf numFmtId="0" fontId="29" fillId="0" borderId="0" xfId="0" applyFont="1" applyAlignment="1">
      <alignment horizontal="center"/>
    </xf>
    <xf numFmtId="0" fontId="30" fillId="0" borderId="0" xfId="0" applyFont="1" applyAlignment="1">
      <alignment horizontal="center"/>
    </xf>
    <xf numFmtId="0" fontId="18" fillId="0" borderId="0" xfId="0" applyFont="1" applyAlignment="1">
      <alignment horizontal="left" wrapText="1"/>
    </xf>
    <xf numFmtId="0" fontId="0" fillId="0" borderId="29" xfId="0" applyBorder="1" applyAlignment="1">
      <alignment horizontal="left" vertical="center"/>
    </xf>
    <xf numFmtId="0" fontId="0" fillId="0" borderId="11" xfId="0" applyBorder="1" applyAlignment="1">
      <alignment horizontal="left" vertical="center"/>
    </xf>
    <xf numFmtId="0" fontId="13" fillId="0" borderId="0" xfId="0" applyFont="1" applyAlignment="1">
      <alignment horizontal="center"/>
    </xf>
    <xf numFmtId="0" fontId="28" fillId="0" borderId="0" xfId="0" applyFont="1" applyAlignment="1">
      <alignment horizontal="left" vertical="center" wrapText="1"/>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4" fontId="2" fillId="3" borderId="12" xfId="0" applyNumberFormat="1" applyFont="1" applyFill="1" applyBorder="1" applyAlignment="1">
      <alignment horizontal="center" vertical="center" wrapText="1"/>
    </xf>
    <xf numFmtId="4" fontId="2" fillId="3" borderId="15" xfId="0" applyNumberFormat="1" applyFont="1" applyFill="1" applyBorder="1" applyAlignment="1">
      <alignment horizontal="center" vertical="center" wrapText="1"/>
    </xf>
    <xf numFmtId="4" fontId="2" fillId="3" borderId="13" xfId="0" applyNumberFormat="1" applyFont="1" applyFill="1" applyBorder="1" applyAlignment="1">
      <alignment horizontal="center" vertical="center" wrapText="1"/>
    </xf>
    <xf numFmtId="4" fontId="2" fillId="3" borderId="16" xfId="0" applyNumberFormat="1" applyFont="1" applyFill="1" applyBorder="1" applyAlignment="1">
      <alignment horizontal="center" vertical="center" wrapText="1"/>
    </xf>
    <xf numFmtId="4" fontId="2" fillId="3" borderId="27" xfId="0" applyNumberFormat="1" applyFont="1" applyFill="1" applyBorder="1" applyAlignment="1">
      <alignment horizontal="center" vertical="center" wrapText="1"/>
    </xf>
    <xf numFmtId="4" fontId="2" fillId="3" borderId="23" xfId="0" applyNumberFormat="1" applyFont="1" applyFill="1" applyBorder="1" applyAlignment="1">
      <alignment horizontal="center" vertical="center" wrapText="1"/>
    </xf>
    <xf numFmtId="0" fontId="30" fillId="0" borderId="0" xfId="0" applyFont="1" applyAlignment="1">
      <alignment horizontal="center" vertical="center"/>
    </xf>
    <xf numFmtId="0" fontId="21" fillId="0" borderId="0" xfId="0" applyFont="1" applyAlignment="1">
      <alignment horizontal="left" wrapText="1"/>
    </xf>
    <xf numFmtId="4" fontId="2" fillId="3" borderId="14" xfId="0" applyNumberFormat="1" applyFont="1" applyFill="1" applyBorder="1" applyAlignment="1">
      <alignment horizontal="center"/>
    </xf>
    <xf numFmtId="4" fontId="2" fillId="3" borderId="12" xfId="0" applyNumberFormat="1" applyFont="1" applyFill="1" applyBorder="1" applyAlignment="1">
      <alignment horizontal="center"/>
    </xf>
  </cellXfs>
  <cellStyles count="3">
    <cellStyle name="Normaallaad" xfId="0" builtinId="0"/>
    <cellStyle name="Normaallaad 5" xfId="2" xr:uid="{63BE68A1-5C32-4FB1-ACFE-44290AACB119}"/>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2026\2026%20eelarve%20t&#246;&#246;fail.xlsx" TargetMode="External"/><Relationship Id="rId1" Type="http://schemas.openxmlformats.org/officeDocument/2006/relationships/externalLinkPath" Target="file:///M:\2026\2026%20eelarve%20t&#246;&#246;f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ulud"/>
      <sheetName val="Kulud"/>
      <sheetName val="Eelarve koond"/>
      <sheetName val="Investeeringud"/>
      <sheetName val="Laenud"/>
      <sheetName val="Ületulevad jäägid"/>
      <sheetName val="LE 1_Siht.ots.toet."/>
      <sheetName val="LE 1_Vallaeelarve muutmine"/>
      <sheetName val="Toetused"/>
      <sheetName val="Leht5"/>
    </sheetNames>
    <sheetDataSet>
      <sheetData sheetId="0">
        <row r="5">
          <cell r="E5">
            <v>9133730</v>
          </cell>
        </row>
        <row r="8">
          <cell r="E8">
            <v>351645</v>
          </cell>
        </row>
        <row r="9">
          <cell r="E9">
            <v>547790</v>
          </cell>
        </row>
        <row r="55">
          <cell r="E55">
            <v>475383.58000000007</v>
          </cell>
        </row>
        <row r="59">
          <cell r="E59">
            <v>0</v>
          </cell>
        </row>
        <row r="62">
          <cell r="E62">
            <v>1733339</v>
          </cell>
        </row>
        <row r="63">
          <cell r="E63">
            <v>1564775</v>
          </cell>
        </row>
        <row r="73">
          <cell r="E73">
            <v>5060</v>
          </cell>
        </row>
        <row r="80">
          <cell r="E80">
            <v>0</v>
          </cell>
        </row>
        <row r="82">
          <cell r="E82">
            <v>60000</v>
          </cell>
        </row>
        <row r="86">
          <cell r="E86">
            <v>700182</v>
          </cell>
        </row>
        <row r="87">
          <cell r="E87">
            <v>153590</v>
          </cell>
        </row>
        <row r="88">
          <cell r="E88">
            <v>241744</v>
          </cell>
        </row>
        <row r="91">
          <cell r="E91">
            <v>5232.3999999999996</v>
          </cell>
        </row>
        <row r="92">
          <cell r="E92">
            <v>1000</v>
          </cell>
        </row>
      </sheetData>
      <sheetData sheetId="1">
        <row r="6">
          <cell r="H6">
            <v>147268</v>
          </cell>
        </row>
        <row r="17">
          <cell r="H17">
            <v>965284</v>
          </cell>
        </row>
        <row r="42">
          <cell r="H42">
            <v>48000</v>
          </cell>
        </row>
        <row r="44">
          <cell r="H44">
            <v>30000</v>
          </cell>
        </row>
        <row r="47">
          <cell r="H47">
            <v>59047</v>
          </cell>
        </row>
        <row r="73">
          <cell r="H73">
            <v>226200</v>
          </cell>
        </row>
        <row r="76">
          <cell r="H76">
            <v>24317.35</v>
          </cell>
        </row>
        <row r="82">
          <cell r="H82">
            <v>35600</v>
          </cell>
        </row>
        <row r="88">
          <cell r="H88">
            <v>3000</v>
          </cell>
        </row>
        <row r="91">
          <cell r="H91">
            <v>25000</v>
          </cell>
        </row>
        <row r="94">
          <cell r="H94">
            <v>634034.4</v>
          </cell>
        </row>
        <row r="102">
          <cell r="H102">
            <v>87163</v>
          </cell>
        </row>
        <row r="109">
          <cell r="H109">
            <v>313500</v>
          </cell>
        </row>
        <row r="116">
          <cell r="H116">
            <v>207500</v>
          </cell>
        </row>
        <row r="123">
          <cell r="H123">
            <v>498994.43</v>
          </cell>
        </row>
        <row r="134">
          <cell r="H134">
            <v>26755.200000000001</v>
          </cell>
        </row>
        <row r="141">
          <cell r="H141">
            <v>20000</v>
          </cell>
        </row>
        <row r="144">
          <cell r="H144">
            <v>330000</v>
          </cell>
        </row>
        <row r="148">
          <cell r="H148">
            <v>533000</v>
          </cell>
        </row>
        <row r="154">
          <cell r="H154">
            <v>1728</v>
          </cell>
        </row>
        <row r="160">
          <cell r="H160">
            <v>79740</v>
          </cell>
        </row>
        <row r="164">
          <cell r="H164">
            <v>898177.04</v>
          </cell>
        </row>
        <row r="183">
          <cell r="H183">
            <v>200482.4</v>
          </cell>
        </row>
        <row r="193">
          <cell r="H193">
            <v>207000</v>
          </cell>
        </row>
        <row r="202">
          <cell r="H202">
            <v>19100</v>
          </cell>
        </row>
        <row r="206">
          <cell r="H206">
            <v>30000</v>
          </cell>
        </row>
        <row r="209">
          <cell r="H209">
            <v>1085442</v>
          </cell>
        </row>
        <row r="228">
          <cell r="H228">
            <v>12946</v>
          </cell>
        </row>
        <row r="231">
          <cell r="H231">
            <v>85900</v>
          </cell>
        </row>
        <row r="244">
          <cell r="H244">
            <v>159000</v>
          </cell>
        </row>
        <row r="253">
          <cell r="H253">
            <v>54700</v>
          </cell>
        </row>
        <row r="265">
          <cell r="H265">
            <v>18600</v>
          </cell>
        </row>
        <row r="280">
          <cell r="H280">
            <v>341800</v>
          </cell>
        </row>
        <row r="287">
          <cell r="H287">
            <v>303009.26</v>
          </cell>
        </row>
        <row r="304">
          <cell r="H304">
            <v>35000</v>
          </cell>
        </row>
        <row r="310">
          <cell r="H310">
            <v>259556</v>
          </cell>
        </row>
        <row r="326">
          <cell r="H326">
            <v>558820.39</v>
          </cell>
        </row>
        <row r="347">
          <cell r="H347">
            <v>14000</v>
          </cell>
        </row>
        <row r="349">
          <cell r="H349">
            <v>49731.72</v>
          </cell>
        </row>
        <row r="359">
          <cell r="H359">
            <v>50000</v>
          </cell>
        </row>
        <row r="364">
          <cell r="H364">
            <v>697963.72</v>
          </cell>
        </row>
        <row r="382">
          <cell r="H382">
            <v>32321</v>
          </cell>
        </row>
        <row r="386">
          <cell r="H386">
            <v>497782.4</v>
          </cell>
        </row>
        <row r="407">
          <cell r="H407">
            <v>26525</v>
          </cell>
        </row>
        <row r="411">
          <cell r="H411">
            <v>1508070.28</v>
          </cell>
        </row>
        <row r="431">
          <cell r="H431">
            <v>64898</v>
          </cell>
        </row>
        <row r="435">
          <cell r="H435">
            <v>115000</v>
          </cell>
        </row>
        <row r="437">
          <cell r="H437">
            <v>648608.72</v>
          </cell>
        </row>
        <row r="456">
          <cell r="H456">
            <v>622630.27</v>
          </cell>
        </row>
        <row r="468">
          <cell r="H468">
            <v>70000</v>
          </cell>
        </row>
        <row r="470">
          <cell r="H470">
            <v>830358</v>
          </cell>
        </row>
        <row r="492">
          <cell r="H492">
            <v>55000</v>
          </cell>
        </row>
        <row r="498">
          <cell r="H498">
            <v>18000</v>
          </cell>
        </row>
        <row r="500">
          <cell r="H500">
            <v>8000</v>
          </cell>
        </row>
        <row r="503">
          <cell r="H503">
            <v>22139.559999999998</v>
          </cell>
        </row>
        <row r="505">
          <cell r="H505">
            <v>12765</v>
          </cell>
        </row>
        <row r="510">
          <cell r="H510">
            <v>17910.419999999998</v>
          </cell>
        </row>
        <row r="518">
          <cell r="H518">
            <v>60702</v>
          </cell>
        </row>
        <row r="527">
          <cell r="H527">
            <v>19000</v>
          </cell>
        </row>
        <row r="530">
          <cell r="H530">
            <v>21000</v>
          </cell>
        </row>
        <row r="536">
          <cell r="H536">
            <v>10000</v>
          </cell>
        </row>
        <row r="539">
          <cell r="H539">
            <v>27000</v>
          </cell>
        </row>
        <row r="542">
          <cell r="H542">
            <v>1000000</v>
          </cell>
        </row>
        <row r="545">
          <cell r="H545">
            <v>24500</v>
          </cell>
        </row>
        <row r="552">
          <cell r="H552">
            <v>32255</v>
          </cell>
        </row>
        <row r="560">
          <cell r="H560">
            <v>613220</v>
          </cell>
        </row>
        <row r="564">
          <cell r="H564">
            <v>157500</v>
          </cell>
        </row>
        <row r="577">
          <cell r="H577">
            <v>132622</v>
          </cell>
        </row>
        <row r="581">
          <cell r="H581">
            <v>500</v>
          </cell>
        </row>
        <row r="584">
          <cell r="H584">
            <v>80000</v>
          </cell>
        </row>
        <row r="588">
          <cell r="H588">
            <v>525465.12</v>
          </cell>
        </row>
        <row r="601">
          <cell r="H601">
            <v>77602</v>
          </cell>
        </row>
        <row r="610">
          <cell r="H610">
            <v>9000</v>
          </cell>
        </row>
        <row r="613">
          <cell r="H613">
            <v>696662.85</v>
          </cell>
        </row>
        <row r="630">
          <cell r="H630">
            <v>7564016.1799999997</v>
          </cell>
        </row>
        <row r="633">
          <cell r="H633">
            <v>4192972.73</v>
          </cell>
        </row>
        <row r="634">
          <cell r="H634">
            <v>435502</v>
          </cell>
        </row>
        <row r="635">
          <cell r="H635">
            <v>40405</v>
          </cell>
        </row>
        <row r="636">
          <cell r="H636">
            <v>2305173.42</v>
          </cell>
        </row>
        <row r="637">
          <cell r="H637">
            <v>134972.4</v>
          </cell>
        </row>
        <row r="639">
          <cell r="H639">
            <v>1409173.4</v>
          </cell>
        </row>
        <row r="640">
          <cell r="H640">
            <v>400000</v>
          </cell>
        </row>
        <row r="641">
          <cell r="H641">
            <v>705982.4</v>
          </cell>
        </row>
        <row r="642">
          <cell r="H642">
            <v>226200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i kujundus">
  <a:themeElements>
    <a:clrScheme name="Kohandatud 1">
      <a:dk1>
        <a:sysClr val="windowText" lastClr="000000"/>
      </a:dk1>
      <a:lt1>
        <a:sysClr val="window" lastClr="FFFFFF"/>
      </a:lt1>
      <a:dk2>
        <a:srgbClr val="335B74"/>
      </a:dk2>
      <a:lt2>
        <a:srgbClr val="DFE3E5"/>
      </a:lt2>
      <a:accent1>
        <a:srgbClr val="1D9AA1"/>
      </a:accent1>
      <a:accent2>
        <a:srgbClr val="FFE8A2"/>
      </a:accent2>
      <a:accent3>
        <a:srgbClr val="5CDAE1"/>
      </a:accent3>
      <a:accent4>
        <a:srgbClr val="F09A28"/>
      </a:accent4>
      <a:accent5>
        <a:srgbClr val="70A1C0"/>
      </a:accent5>
      <a:accent6>
        <a:srgbClr val="BCFFDA"/>
      </a:accent6>
      <a:hlink>
        <a:srgbClr val="FFFF00"/>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8915-2BEA-4E19-A2B2-BC7F6375174B}">
  <dimension ref="A1:T145"/>
  <sheetViews>
    <sheetView tabSelected="1" zoomScale="90" zoomScaleNormal="90" workbookViewId="0">
      <selection activeCell="G16" sqref="G16"/>
    </sheetView>
  </sheetViews>
  <sheetFormatPr defaultColWidth="9.1796875" defaultRowHeight="13" x14ac:dyDescent="0.3"/>
  <cols>
    <col min="1" max="1" width="10.453125" style="1" customWidth="1"/>
    <col min="2" max="2" width="40.7265625" style="1" customWidth="1"/>
    <col min="3" max="3" width="12.81640625" style="1" bestFit="1" customWidth="1"/>
    <col min="4" max="4" width="12.1796875" style="1" bestFit="1" customWidth="1"/>
    <col min="5" max="5" width="13.1796875" style="1" bestFit="1" customWidth="1"/>
    <col min="6" max="6" width="11.1796875" style="1" customWidth="1"/>
    <col min="7" max="7" width="17.26953125" style="1" bestFit="1" customWidth="1"/>
    <col min="8" max="8" width="12.1796875" style="1" bestFit="1" customWidth="1"/>
    <col min="9" max="9" width="12.453125" style="1" customWidth="1"/>
    <col min="10" max="10" width="9.26953125" style="1" bestFit="1" customWidth="1"/>
    <col min="11" max="11" width="11.453125" style="1" bestFit="1" customWidth="1"/>
    <col min="12" max="14" width="9.1796875" style="1"/>
    <col min="15" max="15" width="19.54296875" style="1" customWidth="1"/>
    <col min="16" max="16" width="9.1796875" style="1"/>
    <col min="17" max="17" width="10.7265625" style="1" customWidth="1"/>
    <col min="18" max="16384" width="9.1796875" style="1"/>
  </cols>
  <sheetData>
    <row r="1" spans="1:20" x14ac:dyDescent="0.3">
      <c r="E1" s="51" t="s">
        <v>261</v>
      </c>
    </row>
    <row r="2" spans="1:20" ht="14.25" customHeight="1" x14ac:dyDescent="0.3">
      <c r="C2" s="2"/>
      <c r="D2" s="2"/>
      <c r="E2" s="2"/>
    </row>
    <row r="3" spans="1:20" ht="19.5" customHeight="1" x14ac:dyDescent="0.35">
      <c r="A3" s="214" t="s">
        <v>435</v>
      </c>
      <c r="B3" s="214"/>
      <c r="C3" s="214"/>
      <c r="D3" s="214"/>
      <c r="E3" s="214"/>
      <c r="F3" s="3"/>
    </row>
    <row r="4" spans="1:20" ht="15.75" customHeight="1" thickBot="1" x14ac:dyDescent="0.35">
      <c r="A4" s="4"/>
      <c r="B4" s="4"/>
      <c r="C4" s="5"/>
      <c r="D4" s="2"/>
      <c r="E4" s="2"/>
    </row>
    <row r="5" spans="1:20" s="50" customFormat="1" ht="36" customHeight="1" thickBot="1" x14ac:dyDescent="0.25">
      <c r="A5" s="46" t="s">
        <v>0</v>
      </c>
      <c r="B5" s="47" t="s">
        <v>1</v>
      </c>
      <c r="C5" s="48" t="s">
        <v>262</v>
      </c>
      <c r="D5" s="48" t="s">
        <v>259</v>
      </c>
      <c r="E5" s="48" t="s">
        <v>260</v>
      </c>
      <c r="F5" s="49"/>
    </row>
    <row r="6" spans="1:20" ht="15" customHeight="1" thickBot="1" x14ac:dyDescent="0.35">
      <c r="A6" s="6"/>
      <c r="B6" s="6" t="s">
        <v>2</v>
      </c>
      <c r="C6" s="7">
        <f t="shared" ref="C6:E6" si="0">C7+C10+C11+C15</f>
        <v>13413915</v>
      </c>
      <c r="D6" s="7">
        <f t="shared" si="0"/>
        <v>1498555.98</v>
      </c>
      <c r="E6" s="7">
        <f t="shared" si="0"/>
        <v>14912470.98</v>
      </c>
      <c r="F6" s="8"/>
      <c r="G6" s="9"/>
      <c r="H6" s="10"/>
      <c r="I6" s="11"/>
      <c r="J6" s="12"/>
      <c r="K6" s="11"/>
    </row>
    <row r="7" spans="1:20" ht="15" customHeight="1" x14ac:dyDescent="0.3">
      <c r="A7" s="13" t="s">
        <v>3</v>
      </c>
      <c r="B7" s="13" t="s">
        <v>4</v>
      </c>
      <c r="C7" s="14">
        <f t="shared" ref="C7:E7" si="1">SUM(C8:C9)</f>
        <v>9485375</v>
      </c>
      <c r="D7" s="14">
        <f t="shared" si="1"/>
        <v>0</v>
      </c>
      <c r="E7" s="14">
        <f t="shared" si="1"/>
        <v>9485375</v>
      </c>
      <c r="F7" s="8"/>
      <c r="G7" s="11"/>
      <c r="H7" s="10"/>
      <c r="I7" s="11"/>
      <c r="O7" s="15"/>
      <c r="P7" s="16"/>
      <c r="Q7" s="16"/>
      <c r="R7" s="16"/>
    </row>
    <row r="8" spans="1:20" ht="15" customHeight="1" x14ac:dyDescent="0.3">
      <c r="A8" s="17" t="s">
        <v>5</v>
      </c>
      <c r="B8" s="17" t="s">
        <v>6</v>
      </c>
      <c r="C8" s="18">
        <v>9133730</v>
      </c>
      <c r="D8" s="18">
        <v>0</v>
      </c>
      <c r="E8" s="18">
        <f>[1]Tulud!E5</f>
        <v>9133730</v>
      </c>
      <c r="F8" s="8"/>
      <c r="G8" s="11"/>
      <c r="H8" s="10"/>
      <c r="I8" s="11"/>
      <c r="P8" s="19"/>
      <c r="Q8" s="19"/>
      <c r="R8" s="19"/>
    </row>
    <row r="9" spans="1:20" ht="15" customHeight="1" thickBot="1" x14ac:dyDescent="0.35">
      <c r="A9" s="17" t="s">
        <v>7</v>
      </c>
      <c r="B9" s="17" t="s">
        <v>8</v>
      </c>
      <c r="C9" s="20">
        <v>351645</v>
      </c>
      <c r="D9" s="20">
        <v>0</v>
      </c>
      <c r="E9" s="20">
        <f>[1]Tulud!E8</f>
        <v>351645</v>
      </c>
      <c r="F9" s="8"/>
      <c r="G9" s="21"/>
      <c r="H9" s="10"/>
      <c r="O9" s="15"/>
      <c r="P9" s="22"/>
      <c r="Q9" s="22"/>
      <c r="R9" s="22"/>
      <c r="S9" s="23"/>
      <c r="T9" s="23"/>
    </row>
    <row r="10" spans="1:20" ht="15" customHeight="1" thickBot="1" x14ac:dyDescent="0.35">
      <c r="A10" s="6" t="s">
        <v>9</v>
      </c>
      <c r="B10" s="6" t="s">
        <v>10</v>
      </c>
      <c r="C10" s="7">
        <v>547790</v>
      </c>
      <c r="D10" s="7">
        <v>0</v>
      </c>
      <c r="E10" s="7">
        <f>[1]Tulud!E9</f>
        <v>547790</v>
      </c>
      <c r="F10" s="8"/>
      <c r="G10" s="21"/>
      <c r="H10" s="10"/>
      <c r="O10" s="24"/>
      <c r="P10" s="23"/>
      <c r="Q10" s="23"/>
      <c r="R10" s="23"/>
      <c r="S10" s="23"/>
      <c r="T10" s="23"/>
    </row>
    <row r="11" spans="1:20" ht="15" customHeight="1" thickBot="1" x14ac:dyDescent="0.35">
      <c r="A11" s="6"/>
      <c r="B11" s="6" t="s">
        <v>11</v>
      </c>
      <c r="C11" s="25">
        <f t="shared" ref="C11:E11" si="2">SUM(C12:C14)</f>
        <v>2280234</v>
      </c>
      <c r="D11" s="25">
        <f t="shared" si="2"/>
        <v>1498323.58</v>
      </c>
      <c r="E11" s="25">
        <f t="shared" si="2"/>
        <v>3778557.58</v>
      </c>
      <c r="F11" s="8"/>
      <c r="H11" s="10"/>
      <c r="O11" s="15"/>
      <c r="P11" s="23"/>
      <c r="Q11" s="23"/>
      <c r="R11" s="23"/>
      <c r="S11" s="23"/>
      <c r="T11" s="23"/>
    </row>
    <row r="12" spans="1:20" ht="15" customHeight="1" x14ac:dyDescent="0.3">
      <c r="A12" s="17" t="s">
        <v>12</v>
      </c>
      <c r="B12" s="17" t="s">
        <v>13</v>
      </c>
      <c r="C12" s="26">
        <v>1857234</v>
      </c>
      <c r="D12" s="26">
        <v>-123895</v>
      </c>
      <c r="E12" s="26">
        <f>[1]Tulud!E62</f>
        <v>1733339</v>
      </c>
      <c r="F12" s="8"/>
      <c r="H12" s="10"/>
      <c r="O12" s="21"/>
      <c r="P12" s="23"/>
      <c r="Q12" s="23"/>
      <c r="R12" s="23"/>
      <c r="S12" s="23"/>
      <c r="T12" s="23"/>
    </row>
    <row r="13" spans="1:20" ht="15" customHeight="1" x14ac:dyDescent="0.3">
      <c r="A13" s="17" t="s">
        <v>14</v>
      </c>
      <c r="B13" s="17" t="s">
        <v>15</v>
      </c>
      <c r="C13" s="26">
        <v>423000</v>
      </c>
      <c r="D13" s="26">
        <v>1141775</v>
      </c>
      <c r="E13" s="26">
        <f>[1]Tulud!E63</f>
        <v>1564775</v>
      </c>
      <c r="F13" s="8"/>
      <c r="H13" s="10"/>
    </row>
    <row r="14" spans="1:20" ht="15" customHeight="1" thickBot="1" x14ac:dyDescent="0.35">
      <c r="A14" s="17" t="s">
        <v>16</v>
      </c>
      <c r="B14" s="17" t="s">
        <v>17</v>
      </c>
      <c r="C14" s="26">
        <v>0</v>
      </c>
      <c r="D14" s="26">
        <v>480443.58000000007</v>
      </c>
      <c r="E14" s="26">
        <f>[1]Tulud!E55+[1]Tulud!E73+[1]Tulud!E80</f>
        <v>480443.58000000007</v>
      </c>
      <c r="F14" s="8"/>
      <c r="H14" s="10"/>
    </row>
    <row r="15" spans="1:20" ht="15" customHeight="1" thickBot="1" x14ac:dyDescent="0.35">
      <c r="A15" s="6"/>
      <c r="B15" s="6" t="s">
        <v>18</v>
      </c>
      <c r="C15" s="25">
        <f t="shared" ref="C15:E15" si="3">SUM(C16:C19)</f>
        <v>1100516</v>
      </c>
      <c r="D15" s="25">
        <f t="shared" si="3"/>
        <v>232.4</v>
      </c>
      <c r="E15" s="25">
        <f t="shared" si="3"/>
        <v>1100748.3999999999</v>
      </c>
      <c r="F15" s="8"/>
      <c r="G15" s="21"/>
      <c r="H15" s="10"/>
      <c r="I15" s="21"/>
      <c r="J15" s="21"/>
      <c r="K15" s="12"/>
    </row>
    <row r="16" spans="1:20" ht="21.75" customHeight="1" x14ac:dyDescent="0.3">
      <c r="A16" s="17" t="s">
        <v>19</v>
      </c>
      <c r="B16" s="17" t="s">
        <v>20</v>
      </c>
      <c r="C16" s="26">
        <v>700182</v>
      </c>
      <c r="D16" s="26">
        <v>0</v>
      </c>
      <c r="E16" s="26">
        <f>[1]Tulud!E86</f>
        <v>700182</v>
      </c>
      <c r="F16" s="8"/>
      <c r="H16" s="10"/>
    </row>
    <row r="17" spans="1:18" ht="23.25" customHeight="1" x14ac:dyDescent="0.3">
      <c r="A17" s="17" t="s">
        <v>21</v>
      </c>
      <c r="B17" s="17" t="s">
        <v>22</v>
      </c>
      <c r="C17" s="26">
        <v>153590</v>
      </c>
      <c r="D17" s="26">
        <v>0</v>
      </c>
      <c r="E17" s="26">
        <f>[1]Tulud!E87</f>
        <v>153590</v>
      </c>
      <c r="F17" s="8"/>
      <c r="H17" s="10"/>
    </row>
    <row r="18" spans="1:18" ht="13.75" customHeight="1" x14ac:dyDescent="0.3">
      <c r="A18" s="17" t="s">
        <v>23</v>
      </c>
      <c r="B18" s="17" t="s">
        <v>24</v>
      </c>
      <c r="C18" s="26">
        <v>241744</v>
      </c>
      <c r="D18" s="26">
        <v>0</v>
      </c>
      <c r="E18" s="26">
        <f>[1]Tulud!E88</f>
        <v>241744</v>
      </c>
      <c r="F18" s="8"/>
      <c r="H18" s="10"/>
    </row>
    <row r="19" spans="1:18" ht="15.75" customHeight="1" thickBot="1" x14ac:dyDescent="0.35">
      <c r="A19" s="17" t="s">
        <v>25</v>
      </c>
      <c r="B19" s="17" t="s">
        <v>18</v>
      </c>
      <c r="C19" s="26">
        <v>5000</v>
      </c>
      <c r="D19" s="26">
        <v>232.4</v>
      </c>
      <c r="E19" s="26">
        <f>[1]Tulud!E91</f>
        <v>5232.3999999999996</v>
      </c>
      <c r="F19" s="8"/>
      <c r="H19" s="10"/>
    </row>
    <row r="20" spans="1:18" ht="15" customHeight="1" thickBot="1" x14ac:dyDescent="0.35">
      <c r="A20" s="6"/>
      <c r="B20" s="6" t="s">
        <v>26</v>
      </c>
      <c r="C20" s="25">
        <f t="shared" ref="C20:E20" si="4">C21+C25</f>
        <v>12365345</v>
      </c>
      <c r="D20" s="25">
        <f t="shared" si="4"/>
        <v>2307696.73</v>
      </c>
      <c r="E20" s="25">
        <f t="shared" si="4"/>
        <v>14673041.73</v>
      </c>
      <c r="F20" s="8"/>
      <c r="G20" s="27"/>
      <c r="H20" s="10"/>
      <c r="I20" s="21"/>
    </row>
    <row r="21" spans="1:18" ht="15" customHeight="1" thickBot="1" x14ac:dyDescent="0.35">
      <c r="A21" s="6"/>
      <c r="B21" s="6" t="s">
        <v>27</v>
      </c>
      <c r="C21" s="25">
        <f t="shared" ref="C21:E21" si="5">SUM(C22:C24)</f>
        <v>2227767</v>
      </c>
      <c r="D21" s="25">
        <f t="shared" si="5"/>
        <v>553313.41999999993</v>
      </c>
      <c r="E21" s="25">
        <f t="shared" si="5"/>
        <v>2781080.42</v>
      </c>
      <c r="F21" s="8"/>
      <c r="G21" s="21"/>
      <c r="H21" s="10"/>
    </row>
    <row r="22" spans="1:18" ht="21.75" customHeight="1" x14ac:dyDescent="0.3">
      <c r="A22" s="17" t="s">
        <v>28</v>
      </c>
      <c r="B22" s="17" t="s">
        <v>29</v>
      </c>
      <c r="C22" s="26">
        <v>1816120</v>
      </c>
      <c r="D22" s="26">
        <v>489053.42</v>
      </c>
      <c r="E22" s="26">
        <f>[1]Kulud!H636</f>
        <v>2305173.42</v>
      </c>
      <c r="F22" s="8"/>
    </row>
    <row r="23" spans="1:18" ht="15" customHeight="1" x14ac:dyDescent="0.3">
      <c r="A23" s="17" t="s">
        <v>30</v>
      </c>
      <c r="B23" s="17" t="s">
        <v>31</v>
      </c>
      <c r="C23" s="26">
        <v>371500</v>
      </c>
      <c r="D23" s="26">
        <v>64002</v>
      </c>
      <c r="E23" s="26">
        <f>[1]Kulud!H634</f>
        <v>435502</v>
      </c>
      <c r="F23" s="8"/>
    </row>
    <row r="24" spans="1:18" ht="15" customHeight="1" thickBot="1" x14ac:dyDescent="0.35">
      <c r="A24" s="17" t="s">
        <v>32</v>
      </c>
      <c r="B24" s="17" t="s">
        <v>33</v>
      </c>
      <c r="C24" s="26">
        <v>40147</v>
      </c>
      <c r="D24" s="26">
        <v>258</v>
      </c>
      <c r="E24" s="26">
        <f>[1]Kulud!H635</f>
        <v>40405</v>
      </c>
      <c r="F24" s="8"/>
    </row>
    <row r="25" spans="1:18" ht="15" customHeight="1" thickBot="1" x14ac:dyDescent="0.35">
      <c r="A25" s="6"/>
      <c r="B25" s="6" t="s">
        <v>34</v>
      </c>
      <c r="C25" s="25">
        <f t="shared" ref="C25:E25" si="6">SUM(C26:C28)</f>
        <v>10137578</v>
      </c>
      <c r="D25" s="25">
        <f t="shared" si="6"/>
        <v>1754383.31</v>
      </c>
      <c r="E25" s="25">
        <f t="shared" si="6"/>
        <v>11891961.310000001</v>
      </c>
      <c r="F25" s="8"/>
      <c r="G25" s="21"/>
    </row>
    <row r="26" spans="1:18" ht="15" customHeight="1" x14ac:dyDescent="0.3">
      <c r="A26" s="17" t="s">
        <v>35</v>
      </c>
      <c r="B26" s="17" t="s">
        <v>36</v>
      </c>
      <c r="C26" s="26">
        <v>6632559</v>
      </c>
      <c r="D26" s="26">
        <v>931457.18</v>
      </c>
      <c r="E26" s="26">
        <f>[1]Kulud!H630</f>
        <v>7564016.1799999997</v>
      </c>
      <c r="F26" s="8"/>
      <c r="G26" s="28"/>
      <c r="P26" s="23"/>
      <c r="Q26" s="23"/>
      <c r="R26" s="23"/>
    </row>
    <row r="27" spans="1:18" ht="15" customHeight="1" x14ac:dyDescent="0.3">
      <c r="A27" s="29" t="s">
        <v>37</v>
      </c>
      <c r="B27" s="29" t="s">
        <v>38</v>
      </c>
      <c r="C27" s="26">
        <v>3371019</v>
      </c>
      <c r="D27" s="26">
        <v>821953.73</v>
      </c>
      <c r="E27" s="26">
        <f>[1]Kulud!H633</f>
        <v>4192972.73</v>
      </c>
      <c r="F27" s="30"/>
      <c r="G27" s="28"/>
      <c r="H27" s="31"/>
      <c r="J27" s="30"/>
      <c r="P27" s="23"/>
      <c r="Q27" s="23"/>
      <c r="R27" s="23"/>
    </row>
    <row r="28" spans="1:18" ht="15" customHeight="1" thickBot="1" x14ac:dyDescent="0.35">
      <c r="A28" s="17" t="s">
        <v>39</v>
      </c>
      <c r="B28" s="17" t="s">
        <v>40</v>
      </c>
      <c r="C28" s="26">
        <v>134000</v>
      </c>
      <c r="D28" s="26">
        <v>972.4</v>
      </c>
      <c r="E28" s="26">
        <f>[1]Kulud!H637</f>
        <v>134972.4</v>
      </c>
      <c r="F28" s="8"/>
      <c r="P28" s="23"/>
      <c r="Q28" s="23"/>
      <c r="R28" s="23"/>
    </row>
    <row r="29" spans="1:18" ht="15" customHeight="1" thickBot="1" x14ac:dyDescent="0.35">
      <c r="A29" s="6"/>
      <c r="B29" s="6" t="s">
        <v>41</v>
      </c>
      <c r="C29" s="25">
        <f>C6-C20</f>
        <v>1048570</v>
      </c>
      <c r="D29" s="25">
        <f t="shared" ref="D29" si="7">D6-D20</f>
        <v>-809140.75</v>
      </c>
      <c r="E29" s="25">
        <f>E6-E20</f>
        <v>239429.25</v>
      </c>
      <c r="F29" s="23"/>
      <c r="P29" s="23"/>
      <c r="Q29" s="23"/>
      <c r="R29" s="23"/>
    </row>
    <row r="30" spans="1:18" ht="15" customHeight="1" thickBot="1" x14ac:dyDescent="0.35">
      <c r="A30" s="6"/>
      <c r="B30" s="6" t="s">
        <v>42</v>
      </c>
      <c r="C30" s="25">
        <f>SUM(C31:C37)</f>
        <v>-2402176</v>
      </c>
      <c r="D30" s="25">
        <f>SUM(D31:D37)</f>
        <v>-278179.8</v>
      </c>
      <c r="E30" s="25">
        <f>SUM(E31:E37)</f>
        <v>-2680355.7999999998</v>
      </c>
      <c r="F30" s="8"/>
      <c r="P30" s="23"/>
      <c r="Q30" s="23"/>
      <c r="R30" s="23"/>
    </row>
    <row r="31" spans="1:18" ht="15" customHeight="1" x14ac:dyDescent="0.3">
      <c r="A31" s="17" t="s">
        <v>43</v>
      </c>
      <c r="B31" s="17" t="s">
        <v>44</v>
      </c>
      <c r="C31" s="26">
        <v>60000</v>
      </c>
      <c r="D31" s="26">
        <v>0</v>
      </c>
      <c r="E31" s="26">
        <f>[1]Tulud!E82</f>
        <v>60000</v>
      </c>
      <c r="F31" s="8"/>
    </row>
    <row r="32" spans="1:18" ht="15" customHeight="1" x14ac:dyDescent="0.3">
      <c r="A32" s="17" t="s">
        <v>45</v>
      </c>
      <c r="B32" s="17" t="s">
        <v>46</v>
      </c>
      <c r="C32" s="26">
        <v>-1293976</v>
      </c>
      <c r="D32" s="26">
        <v>-115197.4</v>
      </c>
      <c r="E32" s="26">
        <f>-[1]Kulud!H639</f>
        <v>-1409173.4</v>
      </c>
      <c r="F32" s="8"/>
    </row>
    <row r="33" spans="1:18" x14ac:dyDescent="0.3">
      <c r="A33" s="17" t="s">
        <v>47</v>
      </c>
      <c r="B33" s="17" t="s">
        <v>48</v>
      </c>
      <c r="C33" s="26">
        <v>0</v>
      </c>
      <c r="D33" s="26">
        <v>0</v>
      </c>
      <c r="E33" s="26">
        <f>[1]Tulud!E59</f>
        <v>0</v>
      </c>
    </row>
    <row r="34" spans="1:18" ht="15" customHeight="1" x14ac:dyDescent="0.3">
      <c r="A34" s="17" t="s">
        <v>49</v>
      </c>
      <c r="B34" s="17" t="s">
        <v>50</v>
      </c>
      <c r="C34" s="26">
        <v>-943000</v>
      </c>
      <c r="D34" s="26">
        <v>237017.60000000001</v>
      </c>
      <c r="E34" s="26">
        <f>-[1]Kulud!H641</f>
        <v>-705982.4</v>
      </c>
    </row>
    <row r="35" spans="1:18" ht="15" customHeight="1" x14ac:dyDescent="0.3">
      <c r="A35" s="17" t="s">
        <v>51</v>
      </c>
      <c r="B35" s="17" t="s">
        <v>52</v>
      </c>
      <c r="C35" s="26">
        <v>0</v>
      </c>
      <c r="D35" s="26">
        <v>-400000</v>
      </c>
      <c r="E35" s="26">
        <f>-[1]Kulud!H640</f>
        <v>-400000</v>
      </c>
    </row>
    <row r="36" spans="1:18" ht="12.65" customHeight="1" x14ac:dyDescent="0.3">
      <c r="A36" s="17" t="s">
        <v>53</v>
      </c>
      <c r="B36" s="17" t="s">
        <v>54</v>
      </c>
      <c r="C36" s="26">
        <v>1000</v>
      </c>
      <c r="D36" s="26">
        <v>0</v>
      </c>
      <c r="E36" s="26">
        <f>[1]Tulud!E92</f>
        <v>1000</v>
      </c>
    </row>
    <row r="37" spans="1:18" ht="15" customHeight="1" thickBot="1" x14ac:dyDescent="0.35">
      <c r="A37" s="17" t="s">
        <v>55</v>
      </c>
      <c r="B37" s="17" t="s">
        <v>56</v>
      </c>
      <c r="C37" s="26">
        <v>-226200</v>
      </c>
      <c r="D37" s="26">
        <v>0</v>
      </c>
      <c r="E37" s="26">
        <f>-[1]Kulud!H642</f>
        <v>-226200</v>
      </c>
    </row>
    <row r="38" spans="1:18" ht="15" customHeight="1" thickBot="1" x14ac:dyDescent="0.35">
      <c r="A38" s="6"/>
      <c r="B38" s="6" t="s">
        <v>57</v>
      </c>
      <c r="C38" s="25">
        <f>C29+C30</f>
        <v>-1353606</v>
      </c>
      <c r="D38" s="25">
        <f>D29+D30</f>
        <v>-1087320.55</v>
      </c>
      <c r="E38" s="25">
        <f>E29+E30</f>
        <v>-2440926.5499999998</v>
      </c>
    </row>
    <row r="39" spans="1:18" ht="15" customHeight="1" thickBot="1" x14ac:dyDescent="0.35">
      <c r="A39" s="6"/>
      <c r="B39" s="6" t="s">
        <v>58</v>
      </c>
      <c r="C39" s="25">
        <f t="shared" ref="C39:D39" si="8">SUM(C40:C41)</f>
        <v>676430</v>
      </c>
      <c r="D39" s="25">
        <f t="shared" si="8"/>
        <v>-250000</v>
      </c>
      <c r="E39" s="25">
        <f>SUM(E40:E41)</f>
        <v>426430</v>
      </c>
    </row>
    <row r="40" spans="1:18" ht="15" customHeight="1" x14ac:dyDescent="0.3">
      <c r="A40" s="17" t="s">
        <v>59</v>
      </c>
      <c r="B40" s="17" t="s">
        <v>60</v>
      </c>
      <c r="C40" s="26">
        <v>1493000</v>
      </c>
      <c r="D40" s="26">
        <v>-250000</v>
      </c>
      <c r="E40" s="26">
        <f>C40+D40</f>
        <v>1243000</v>
      </c>
      <c r="F40" s="23"/>
    </row>
    <row r="41" spans="1:18" ht="15" customHeight="1" thickBot="1" x14ac:dyDescent="0.35">
      <c r="A41" s="17" t="s">
        <v>61</v>
      </c>
      <c r="B41" s="17" t="s">
        <v>62</v>
      </c>
      <c r="C41" s="26">
        <v>-816570</v>
      </c>
      <c r="D41" s="26">
        <v>0</v>
      </c>
      <c r="E41" s="26">
        <f>C41+D41</f>
        <v>-816570</v>
      </c>
    </row>
    <row r="42" spans="1:18" ht="26.5" thickBot="1" x14ac:dyDescent="0.35">
      <c r="A42" s="6" t="s">
        <v>63</v>
      </c>
      <c r="B42" s="6" t="s">
        <v>64</v>
      </c>
      <c r="C42" s="25">
        <v>-677176</v>
      </c>
      <c r="D42" s="25">
        <v>-1337320.55</v>
      </c>
      <c r="E42" s="25">
        <f>C42+D42</f>
        <v>-2014496.55</v>
      </c>
      <c r="G42" s="23"/>
      <c r="H42" s="21"/>
      <c r="I42" s="21"/>
    </row>
    <row r="43" spans="1:18" ht="39.5" thickBot="1" x14ac:dyDescent="0.35">
      <c r="A43" s="32"/>
      <c r="B43" s="32" t="s">
        <v>65</v>
      </c>
      <c r="C43" s="33">
        <f>C44+C51+C53+C55+C63+C71+C82+C79+C99+C121</f>
        <v>14828521</v>
      </c>
      <c r="D43" s="33">
        <f>D44+D51+D53+D55+D63+D71+D82+D79+D99+D121</f>
        <v>2585876.5300000003</v>
      </c>
      <c r="E43" s="33">
        <f>E44+E51+E53+E55+E63+E71+E82+E79+E99+E121</f>
        <v>17414397.529999997</v>
      </c>
      <c r="F43" s="21"/>
    </row>
    <row r="44" spans="1:18" ht="15" customHeight="1" thickBot="1" x14ac:dyDescent="0.35">
      <c r="A44" s="6" t="s">
        <v>66</v>
      </c>
      <c r="B44" s="6" t="s">
        <v>67</v>
      </c>
      <c r="C44" s="25">
        <f t="shared" ref="C44:E44" si="9">SUM(C45:C50)</f>
        <v>1429738</v>
      </c>
      <c r="D44" s="25">
        <f t="shared" si="9"/>
        <v>46061</v>
      </c>
      <c r="E44" s="25">
        <f t="shared" si="9"/>
        <v>1475799</v>
      </c>
    </row>
    <row r="45" spans="1:18" ht="15" customHeight="1" x14ac:dyDescent="0.3">
      <c r="A45" s="17" t="s">
        <v>68</v>
      </c>
      <c r="B45" s="17" t="s">
        <v>69</v>
      </c>
      <c r="C45" s="26">
        <v>101268</v>
      </c>
      <c r="D45" s="26">
        <v>46000</v>
      </c>
      <c r="E45" s="26">
        <f>[1]Kulud!H6</f>
        <v>147268</v>
      </c>
    </row>
    <row r="46" spans="1:18" ht="15" customHeight="1" x14ac:dyDescent="0.3">
      <c r="A46" s="17" t="s">
        <v>70</v>
      </c>
      <c r="B46" s="17" t="s">
        <v>71</v>
      </c>
      <c r="C46" s="26">
        <v>965223</v>
      </c>
      <c r="D46" s="26">
        <v>61</v>
      </c>
      <c r="E46" s="26">
        <f>[1]Kulud!H17</f>
        <v>965284</v>
      </c>
      <c r="P46" s="23"/>
      <c r="Q46" s="21"/>
      <c r="R46" s="21"/>
    </row>
    <row r="47" spans="1:18" ht="15" customHeight="1" x14ac:dyDescent="0.3">
      <c r="A47" s="17" t="s">
        <v>72</v>
      </c>
      <c r="B47" s="17" t="s">
        <v>73</v>
      </c>
      <c r="C47" s="26">
        <v>48000</v>
      </c>
      <c r="D47" s="26">
        <v>0</v>
      </c>
      <c r="E47" s="26">
        <f>[1]Kulud!H42</f>
        <v>48000</v>
      </c>
      <c r="P47" s="23"/>
      <c r="Q47" s="21"/>
      <c r="R47" s="21"/>
    </row>
    <row r="48" spans="1:18" ht="15" customHeight="1" x14ac:dyDescent="0.3">
      <c r="A48" s="17" t="s">
        <v>74</v>
      </c>
      <c r="B48" s="17" t="s">
        <v>75</v>
      </c>
      <c r="C48" s="26">
        <v>30000</v>
      </c>
      <c r="D48" s="26">
        <v>0</v>
      </c>
      <c r="E48" s="26">
        <f>[1]Kulud!H44</f>
        <v>30000</v>
      </c>
      <c r="P48" s="23"/>
      <c r="Q48" s="21"/>
      <c r="R48" s="21"/>
    </row>
    <row r="49" spans="1:18" ht="15" customHeight="1" x14ac:dyDescent="0.3">
      <c r="A49" s="17" t="s">
        <v>76</v>
      </c>
      <c r="B49" s="17" t="s">
        <v>77</v>
      </c>
      <c r="C49" s="26">
        <v>59047</v>
      </c>
      <c r="D49" s="26">
        <v>0</v>
      </c>
      <c r="E49" s="26">
        <f>[1]Kulud!H47</f>
        <v>59047</v>
      </c>
      <c r="P49" s="23"/>
      <c r="Q49" s="21"/>
      <c r="R49" s="21"/>
    </row>
    <row r="50" spans="1:18" ht="15" customHeight="1" thickBot="1" x14ac:dyDescent="0.35">
      <c r="A50" s="17" t="s">
        <v>78</v>
      </c>
      <c r="B50" s="17" t="s">
        <v>79</v>
      </c>
      <c r="C50" s="26">
        <v>226200</v>
      </c>
      <c r="D50" s="26">
        <v>0</v>
      </c>
      <c r="E50" s="26">
        <f>[1]Kulud!H73</f>
        <v>226200</v>
      </c>
      <c r="P50" s="23"/>
      <c r="Q50" s="23"/>
      <c r="R50" s="23"/>
    </row>
    <row r="51" spans="1:18" ht="15" customHeight="1" thickBot="1" x14ac:dyDescent="0.35">
      <c r="A51" s="6" t="s">
        <v>80</v>
      </c>
      <c r="B51" s="6" t="s">
        <v>81</v>
      </c>
      <c r="C51" s="25">
        <f t="shared" ref="C51:E51" si="10">SUM(C52)</f>
        <v>14000</v>
      </c>
      <c r="D51" s="25">
        <f t="shared" si="10"/>
        <v>10317.35</v>
      </c>
      <c r="E51" s="25">
        <f t="shared" si="10"/>
        <v>24317.35</v>
      </c>
    </row>
    <row r="52" spans="1:18" ht="15" customHeight="1" thickBot="1" x14ac:dyDescent="0.35">
      <c r="A52" s="17" t="s">
        <v>82</v>
      </c>
      <c r="B52" s="17" t="s">
        <v>83</v>
      </c>
      <c r="C52" s="26">
        <v>14000</v>
      </c>
      <c r="D52" s="26">
        <v>10317.35</v>
      </c>
      <c r="E52" s="26">
        <f>[1]Kulud!H76</f>
        <v>24317.35</v>
      </c>
    </row>
    <row r="53" spans="1:18" ht="15" customHeight="1" thickBot="1" x14ac:dyDescent="0.35">
      <c r="A53" s="6" t="s">
        <v>84</v>
      </c>
      <c r="B53" s="6" t="s">
        <v>85</v>
      </c>
      <c r="C53" s="25">
        <f t="shared" ref="C53:E53" si="11">SUM(C54:C54)</f>
        <v>35600</v>
      </c>
      <c r="D53" s="25">
        <f t="shared" si="11"/>
        <v>0</v>
      </c>
      <c r="E53" s="25">
        <f t="shared" si="11"/>
        <v>35600</v>
      </c>
    </row>
    <row r="54" spans="1:18" ht="15" customHeight="1" thickBot="1" x14ac:dyDescent="0.35">
      <c r="A54" s="17" t="s">
        <v>86</v>
      </c>
      <c r="B54" s="17" t="s">
        <v>87</v>
      </c>
      <c r="C54" s="26">
        <v>35600</v>
      </c>
      <c r="D54" s="26">
        <v>0</v>
      </c>
      <c r="E54" s="26">
        <f>[1]Kulud!H82</f>
        <v>35600</v>
      </c>
    </row>
    <row r="55" spans="1:18" ht="15" customHeight="1" thickBot="1" x14ac:dyDescent="0.35">
      <c r="A55" s="6" t="s">
        <v>88</v>
      </c>
      <c r="B55" s="6" t="s">
        <v>89</v>
      </c>
      <c r="C55" s="25">
        <f>SUM(C56:C62)</f>
        <v>1424946</v>
      </c>
      <c r="D55" s="25">
        <f t="shared" ref="D55:E55" si="12">SUM(D56:D62)</f>
        <v>344245.83</v>
      </c>
      <c r="E55" s="25">
        <f t="shared" si="12"/>
        <v>1769191.8299999998</v>
      </c>
    </row>
    <row r="56" spans="1:18" ht="15" customHeight="1" x14ac:dyDescent="0.3">
      <c r="A56" s="17" t="s">
        <v>90</v>
      </c>
      <c r="B56" s="17" t="s">
        <v>91</v>
      </c>
      <c r="C56" s="26">
        <v>3000</v>
      </c>
      <c r="D56" s="26">
        <v>0</v>
      </c>
      <c r="E56" s="26">
        <f>[1]Kulud!H88</f>
        <v>3000</v>
      </c>
    </row>
    <row r="57" spans="1:18" ht="15" customHeight="1" x14ac:dyDescent="0.3">
      <c r="A57" s="17" t="s">
        <v>92</v>
      </c>
      <c r="B57" s="17" t="s">
        <v>93</v>
      </c>
      <c r="C57" s="26">
        <v>0</v>
      </c>
      <c r="D57" s="26">
        <v>25000</v>
      </c>
      <c r="E57" s="26">
        <f>[1]Kulud!H91</f>
        <v>25000</v>
      </c>
    </row>
    <row r="58" spans="1:18" ht="26" x14ac:dyDescent="0.3">
      <c r="A58" s="17" t="s">
        <v>94</v>
      </c>
      <c r="B58" s="17" t="s">
        <v>95</v>
      </c>
      <c r="C58" s="26">
        <v>515000</v>
      </c>
      <c r="D58" s="26">
        <v>119034.4</v>
      </c>
      <c r="E58" s="26">
        <f>[1]Kulud!H94</f>
        <v>634034.4</v>
      </c>
    </row>
    <row r="59" spans="1:18" ht="15" customHeight="1" x14ac:dyDescent="0.3">
      <c r="A59" s="17" t="s">
        <v>96</v>
      </c>
      <c r="B59" s="17" t="s">
        <v>97</v>
      </c>
      <c r="C59" s="26">
        <v>60000</v>
      </c>
      <c r="D59" s="26">
        <v>27163</v>
      </c>
      <c r="E59" s="26">
        <f>[1]Kulud!H102</f>
        <v>87163</v>
      </c>
    </row>
    <row r="60" spans="1:18" ht="15" customHeight="1" x14ac:dyDescent="0.3">
      <c r="A60" s="17" t="s">
        <v>98</v>
      </c>
      <c r="B60" s="17" t="s">
        <v>99</v>
      </c>
      <c r="C60" s="26">
        <v>313500</v>
      </c>
      <c r="D60" s="26">
        <v>0</v>
      </c>
      <c r="E60" s="26">
        <f>[1]Kulud!H109</f>
        <v>313500</v>
      </c>
    </row>
    <row r="61" spans="1:18" ht="15" customHeight="1" x14ac:dyDescent="0.3">
      <c r="A61" s="17" t="s">
        <v>100</v>
      </c>
      <c r="B61" s="17" t="s">
        <v>101</v>
      </c>
      <c r="C61" s="26">
        <v>65000</v>
      </c>
      <c r="D61" s="26">
        <v>142500</v>
      </c>
      <c r="E61" s="26">
        <f>[1]Kulud!H116</f>
        <v>207500</v>
      </c>
    </row>
    <row r="62" spans="1:18" ht="15" customHeight="1" thickBot="1" x14ac:dyDescent="0.35">
      <c r="A62" s="17" t="s">
        <v>102</v>
      </c>
      <c r="B62" s="17" t="s">
        <v>103</v>
      </c>
      <c r="C62" s="26">
        <v>468446</v>
      </c>
      <c r="D62" s="26">
        <v>30548.43</v>
      </c>
      <c r="E62" s="26">
        <f>[1]Kulud!H123</f>
        <v>498994.43</v>
      </c>
    </row>
    <row r="63" spans="1:18" ht="15" customHeight="1" thickBot="1" x14ac:dyDescent="0.35">
      <c r="A63" s="6" t="s">
        <v>104</v>
      </c>
      <c r="B63" s="6" t="s">
        <v>105</v>
      </c>
      <c r="C63" s="25">
        <f t="shared" ref="C63:E63" si="13">SUM(C64,C67,C68,C69,C70)</f>
        <v>977000</v>
      </c>
      <c r="D63" s="25">
        <f t="shared" si="13"/>
        <v>14223.2</v>
      </c>
      <c r="E63" s="25">
        <f t="shared" si="13"/>
        <v>991223.2</v>
      </c>
    </row>
    <row r="64" spans="1:18" ht="15" customHeight="1" x14ac:dyDescent="0.3">
      <c r="A64" s="17" t="s">
        <v>106</v>
      </c>
      <c r="B64" s="17" t="s">
        <v>107</v>
      </c>
      <c r="C64" s="26">
        <f>SUM(C65:C66)</f>
        <v>35000</v>
      </c>
      <c r="D64" s="26">
        <f t="shared" ref="D64:E64" si="14">SUM(D65:D66)</f>
        <v>11755.2</v>
      </c>
      <c r="E64" s="26">
        <f t="shared" si="14"/>
        <v>46755.199999999997</v>
      </c>
    </row>
    <row r="65" spans="1:18" s="36" customFormat="1" ht="15" customHeight="1" x14ac:dyDescent="0.3">
      <c r="A65" s="34" t="s">
        <v>108</v>
      </c>
      <c r="B65" s="34" t="s">
        <v>109</v>
      </c>
      <c r="C65" s="35">
        <v>15000</v>
      </c>
      <c r="D65" s="35">
        <v>11755.2</v>
      </c>
      <c r="E65" s="35">
        <f>[1]Kulud!H134</f>
        <v>26755.200000000001</v>
      </c>
    </row>
    <row r="66" spans="1:18" s="36" customFormat="1" ht="15" customHeight="1" x14ac:dyDescent="0.3">
      <c r="A66" s="34" t="s">
        <v>110</v>
      </c>
      <c r="B66" s="34" t="s">
        <v>111</v>
      </c>
      <c r="C66" s="35">
        <v>20000</v>
      </c>
      <c r="D66" s="35">
        <v>0</v>
      </c>
      <c r="E66" s="35">
        <f>[1]Kulud!H141</f>
        <v>20000</v>
      </c>
    </row>
    <row r="67" spans="1:18" ht="15" customHeight="1" x14ac:dyDescent="0.3">
      <c r="A67" s="17" t="s">
        <v>112</v>
      </c>
      <c r="B67" s="17" t="s">
        <v>113</v>
      </c>
      <c r="C67" s="26">
        <v>330000</v>
      </c>
      <c r="D67" s="26">
        <v>0</v>
      </c>
      <c r="E67" s="26">
        <f>[1]Kulud!H144</f>
        <v>330000</v>
      </c>
    </row>
    <row r="68" spans="1:18" ht="15" customHeight="1" x14ac:dyDescent="0.3">
      <c r="A68" s="17" t="s">
        <v>114</v>
      </c>
      <c r="B68" s="17" t="s">
        <v>115</v>
      </c>
      <c r="C68" s="26">
        <v>533000</v>
      </c>
      <c r="D68" s="26">
        <v>0</v>
      </c>
      <c r="E68" s="26">
        <f>[1]Kulud!H148</f>
        <v>533000</v>
      </c>
      <c r="P68" s="16"/>
      <c r="Q68" s="16"/>
      <c r="R68" s="16"/>
    </row>
    <row r="69" spans="1:18" ht="15" customHeight="1" x14ac:dyDescent="0.3">
      <c r="A69" s="17" t="s">
        <v>116</v>
      </c>
      <c r="B69" s="17" t="s">
        <v>117</v>
      </c>
      <c r="C69" s="26">
        <v>0</v>
      </c>
      <c r="D69" s="26">
        <v>1728</v>
      </c>
      <c r="E69" s="26">
        <f>[1]Kulud!H154</f>
        <v>1728</v>
      </c>
      <c r="Q69" s="16"/>
      <c r="R69" s="16"/>
    </row>
    <row r="70" spans="1:18" ht="15" customHeight="1" thickBot="1" x14ac:dyDescent="0.35">
      <c r="A70" s="17" t="s">
        <v>118</v>
      </c>
      <c r="B70" s="17" t="s">
        <v>119</v>
      </c>
      <c r="C70" s="26">
        <v>79000</v>
      </c>
      <c r="D70" s="26">
        <v>740</v>
      </c>
      <c r="E70" s="26">
        <f>[1]Kulud!H160</f>
        <v>79740</v>
      </c>
      <c r="P70" s="16"/>
      <c r="Q70" s="16"/>
      <c r="R70" s="16"/>
    </row>
    <row r="71" spans="1:18" ht="15" customHeight="1" thickBot="1" x14ac:dyDescent="0.35">
      <c r="A71" s="6" t="s">
        <v>120</v>
      </c>
      <c r="B71" s="6" t="s">
        <v>121</v>
      </c>
      <c r="C71" s="25">
        <f t="shared" ref="C71:E71" si="15">SUM(C72:C75)</f>
        <v>1965336</v>
      </c>
      <c r="D71" s="25">
        <f t="shared" si="15"/>
        <v>474865.44000000006</v>
      </c>
      <c r="E71" s="25">
        <f t="shared" si="15"/>
        <v>2440201.44</v>
      </c>
      <c r="P71" s="16"/>
      <c r="Q71" s="16"/>
      <c r="R71" s="16"/>
    </row>
    <row r="72" spans="1:18" ht="15" customHeight="1" x14ac:dyDescent="0.3">
      <c r="A72" s="17" t="s">
        <v>122</v>
      </c>
      <c r="B72" s="17" t="s">
        <v>123</v>
      </c>
      <c r="C72" s="26">
        <v>467250</v>
      </c>
      <c r="D72" s="26">
        <v>430927.04000000004</v>
      </c>
      <c r="E72" s="26">
        <f>[1]Kulud!H164</f>
        <v>898177.04</v>
      </c>
      <c r="P72" s="16"/>
      <c r="Q72" s="16"/>
      <c r="R72" s="16"/>
    </row>
    <row r="73" spans="1:18" ht="15" customHeight="1" x14ac:dyDescent="0.3">
      <c r="A73" s="17" t="s">
        <v>124</v>
      </c>
      <c r="B73" s="17" t="s">
        <v>125</v>
      </c>
      <c r="C73" s="26">
        <v>180000</v>
      </c>
      <c r="D73" s="26">
        <v>20482.400000000001</v>
      </c>
      <c r="E73" s="26">
        <f>[1]Kulud!H183</f>
        <v>200482.4</v>
      </c>
      <c r="P73" s="16"/>
      <c r="Q73" s="16"/>
      <c r="R73" s="16"/>
    </row>
    <row r="74" spans="1:18" ht="15" customHeight="1" x14ac:dyDescent="0.3">
      <c r="A74" s="17" t="s">
        <v>126</v>
      </c>
      <c r="B74" s="17" t="s">
        <v>127</v>
      </c>
      <c r="C74" s="26">
        <v>207000</v>
      </c>
      <c r="D74" s="26">
        <v>0</v>
      </c>
      <c r="E74" s="26">
        <f>[1]Kulud!H193</f>
        <v>207000</v>
      </c>
      <c r="P74" s="16"/>
      <c r="Q74" s="16"/>
      <c r="R74" s="16"/>
    </row>
    <row r="75" spans="1:18" ht="15" customHeight="1" x14ac:dyDescent="0.3">
      <c r="A75" s="17" t="s">
        <v>128</v>
      </c>
      <c r="B75" s="17" t="s">
        <v>129</v>
      </c>
      <c r="C75" s="26">
        <f t="shared" ref="C75:E75" si="16">SUM(C76:C78)</f>
        <v>1111086</v>
      </c>
      <c r="D75" s="26">
        <f t="shared" si="16"/>
        <v>23456</v>
      </c>
      <c r="E75" s="26">
        <f t="shared" si="16"/>
        <v>1134542</v>
      </c>
      <c r="P75" s="16"/>
      <c r="Q75" s="16"/>
      <c r="R75" s="16"/>
    </row>
    <row r="76" spans="1:18" s="36" customFormat="1" ht="15" customHeight="1" x14ac:dyDescent="0.3">
      <c r="A76" s="34" t="s">
        <v>130</v>
      </c>
      <c r="B76" s="34" t="s">
        <v>129</v>
      </c>
      <c r="C76" s="35">
        <v>19100</v>
      </c>
      <c r="D76" s="35">
        <v>0</v>
      </c>
      <c r="E76" s="35">
        <f>[1]Kulud!H202</f>
        <v>19100</v>
      </c>
      <c r="O76" s="1"/>
      <c r="P76" s="16"/>
      <c r="Q76" s="16"/>
      <c r="R76" s="16"/>
    </row>
    <row r="77" spans="1:18" s="36" customFormat="1" ht="15" customHeight="1" x14ac:dyDescent="0.3">
      <c r="A77" s="34" t="s">
        <v>131</v>
      </c>
      <c r="B77" s="34" t="s">
        <v>132</v>
      </c>
      <c r="C77" s="35">
        <v>30000</v>
      </c>
      <c r="D77" s="35">
        <v>0</v>
      </c>
      <c r="E77" s="35">
        <f>[1]Kulud!H206</f>
        <v>30000</v>
      </c>
      <c r="O77" s="1"/>
      <c r="P77" s="16"/>
      <c r="Q77" s="16"/>
      <c r="R77" s="16"/>
    </row>
    <row r="78" spans="1:18" s="36" customFormat="1" ht="15" customHeight="1" thickBot="1" x14ac:dyDescent="0.35">
      <c r="A78" s="34" t="s">
        <v>133</v>
      </c>
      <c r="B78" s="34" t="s">
        <v>134</v>
      </c>
      <c r="C78" s="35">
        <v>1061986</v>
      </c>
      <c r="D78" s="35">
        <v>23456</v>
      </c>
      <c r="E78" s="35">
        <f>[1]Kulud!H209</f>
        <v>1085442</v>
      </c>
    </row>
    <row r="79" spans="1:18" ht="15" customHeight="1" thickBot="1" x14ac:dyDescent="0.35">
      <c r="A79" s="6" t="s">
        <v>135</v>
      </c>
      <c r="B79" s="6" t="s">
        <v>136</v>
      </c>
      <c r="C79" s="25">
        <f>SUM(C80,C81)</f>
        <v>85900</v>
      </c>
      <c r="D79" s="25">
        <f>SUM(D80,D81)</f>
        <v>12946</v>
      </c>
      <c r="E79" s="25">
        <f>SUM(E80,E81)</f>
        <v>98846</v>
      </c>
    </row>
    <row r="80" spans="1:18" ht="15" customHeight="1" x14ac:dyDescent="0.3">
      <c r="A80" s="17" t="s">
        <v>137</v>
      </c>
      <c r="B80" s="17" t="s">
        <v>138</v>
      </c>
      <c r="C80" s="26">
        <v>0</v>
      </c>
      <c r="D80" s="26">
        <v>12946</v>
      </c>
      <c r="E80" s="26">
        <f>[1]Kulud!H228</f>
        <v>12946</v>
      </c>
    </row>
    <row r="81" spans="1:9" ht="15" customHeight="1" thickBot="1" x14ac:dyDescent="0.35">
      <c r="A81" s="17" t="s">
        <v>139</v>
      </c>
      <c r="B81" s="17" t="s">
        <v>140</v>
      </c>
      <c r="C81" s="26">
        <v>85900</v>
      </c>
      <c r="D81" s="26">
        <v>0</v>
      </c>
      <c r="E81" s="26">
        <f>[1]Kulud!H231</f>
        <v>85900</v>
      </c>
    </row>
    <row r="82" spans="1:9" ht="15" customHeight="1" thickBot="1" x14ac:dyDescent="0.35">
      <c r="A82" s="6" t="s">
        <v>141</v>
      </c>
      <c r="B82" s="6" t="s">
        <v>142</v>
      </c>
      <c r="C82" s="25">
        <f>SUM(C83,C87,C88,C90,C91,C93,C95,C96)</f>
        <v>1783528</v>
      </c>
      <c r="D82" s="25">
        <f>SUM(D83,D87,D88,D90,D91,D93,D95,D96)</f>
        <v>60689.37</v>
      </c>
      <c r="E82" s="25">
        <f>SUM(E83,E87,E88,E90,E91,E93,E95,E96)</f>
        <v>1844217.3699999999</v>
      </c>
    </row>
    <row r="83" spans="1:9" ht="15" customHeight="1" x14ac:dyDescent="0.3">
      <c r="A83" s="17" t="s">
        <v>143</v>
      </c>
      <c r="B83" s="17" t="s">
        <v>144</v>
      </c>
      <c r="C83" s="26">
        <f t="shared" ref="C83:E83" si="17">SUM(C84:C86)</f>
        <v>255756</v>
      </c>
      <c r="D83" s="26">
        <f t="shared" si="17"/>
        <v>-23456</v>
      </c>
      <c r="E83" s="26">
        <f t="shared" si="17"/>
        <v>232300</v>
      </c>
      <c r="F83" s="37"/>
      <c r="G83" s="37"/>
      <c r="H83" s="37"/>
      <c r="I83" s="37"/>
    </row>
    <row r="84" spans="1:9" s="36" customFormat="1" ht="15" customHeight="1" x14ac:dyDescent="0.3">
      <c r="A84" s="34" t="s">
        <v>145</v>
      </c>
      <c r="B84" s="34" t="s">
        <v>144</v>
      </c>
      <c r="C84" s="35">
        <v>159000</v>
      </c>
      <c r="D84" s="35">
        <v>0</v>
      </c>
      <c r="E84" s="35">
        <f>[1]Kulud!H244</f>
        <v>159000</v>
      </c>
      <c r="F84" s="38"/>
      <c r="G84" s="38"/>
      <c r="H84" s="38"/>
      <c r="I84" s="38"/>
    </row>
    <row r="85" spans="1:9" s="36" customFormat="1" ht="15" customHeight="1" x14ac:dyDescent="0.3">
      <c r="A85" s="34" t="s">
        <v>146</v>
      </c>
      <c r="B85" s="34" t="s">
        <v>147</v>
      </c>
      <c r="C85" s="35">
        <v>54700</v>
      </c>
      <c r="D85" s="35">
        <v>0</v>
      </c>
      <c r="E85" s="35">
        <f>[1]Kulud!H253</f>
        <v>54700</v>
      </c>
      <c r="F85" s="38"/>
      <c r="G85" s="38"/>
      <c r="H85" s="38"/>
      <c r="I85" s="38"/>
    </row>
    <row r="86" spans="1:9" s="36" customFormat="1" ht="15" customHeight="1" x14ac:dyDescent="0.3">
      <c r="A86" s="34" t="s">
        <v>148</v>
      </c>
      <c r="B86" s="34" t="s">
        <v>149</v>
      </c>
      <c r="C86" s="35">
        <v>42056</v>
      </c>
      <c r="D86" s="35">
        <v>-23456</v>
      </c>
      <c r="E86" s="35">
        <f>[1]Kulud!H265</f>
        <v>18600</v>
      </c>
    </row>
    <row r="87" spans="1:9" ht="15" customHeight="1" x14ac:dyDescent="0.3">
      <c r="A87" s="17" t="s">
        <v>150</v>
      </c>
      <c r="B87" s="17" t="s">
        <v>151</v>
      </c>
      <c r="C87" s="26">
        <v>340000</v>
      </c>
      <c r="D87" s="26">
        <v>1800</v>
      </c>
      <c r="E87" s="26">
        <f>[1]Kulud!H280</f>
        <v>341800</v>
      </c>
    </row>
    <row r="88" spans="1:9" ht="15" customHeight="1" x14ac:dyDescent="0.3">
      <c r="A88" s="17" t="s">
        <v>152</v>
      </c>
      <c r="B88" s="17" t="s">
        <v>153</v>
      </c>
      <c r="C88" s="26">
        <f>SUM(C89:C89)</f>
        <v>284559</v>
      </c>
      <c r="D88" s="26">
        <f>SUM(D89:D89)</f>
        <v>18450.260000000002</v>
      </c>
      <c r="E88" s="26">
        <f>SUM(E89:E89)</f>
        <v>303009.26</v>
      </c>
    </row>
    <row r="89" spans="1:9" s="36" customFormat="1" ht="15" customHeight="1" x14ac:dyDescent="0.3">
      <c r="A89" s="34" t="s">
        <v>154</v>
      </c>
      <c r="B89" s="34" t="s">
        <v>155</v>
      </c>
      <c r="C89" s="35">
        <v>284559</v>
      </c>
      <c r="D89" s="35">
        <v>18450.260000000002</v>
      </c>
      <c r="E89" s="35">
        <f>[1]Kulud!H287</f>
        <v>303009.26</v>
      </c>
    </row>
    <row r="90" spans="1:9" ht="15" customHeight="1" x14ac:dyDescent="0.3">
      <c r="A90" s="17" t="s">
        <v>156</v>
      </c>
      <c r="B90" s="17" t="s">
        <v>157</v>
      </c>
      <c r="C90" s="26">
        <v>35000</v>
      </c>
      <c r="D90" s="26">
        <v>0</v>
      </c>
      <c r="E90" s="26">
        <f>[1]Kulud!H304</f>
        <v>35000</v>
      </c>
    </row>
    <row r="91" spans="1:9" ht="15" customHeight="1" x14ac:dyDescent="0.3">
      <c r="A91" s="17" t="s">
        <v>158</v>
      </c>
      <c r="B91" s="17" t="s">
        <v>159</v>
      </c>
      <c r="C91" s="26">
        <f t="shared" ref="C91:E91" si="18">SUM(C92:C92)</f>
        <v>249188</v>
      </c>
      <c r="D91" s="26">
        <f t="shared" si="18"/>
        <v>10368</v>
      </c>
      <c r="E91" s="26">
        <f t="shared" si="18"/>
        <v>259556</v>
      </c>
    </row>
    <row r="92" spans="1:9" s="36" customFormat="1" ht="15" customHeight="1" x14ac:dyDescent="0.3">
      <c r="A92" s="34" t="s">
        <v>160</v>
      </c>
      <c r="B92" s="34" t="s">
        <v>161</v>
      </c>
      <c r="C92" s="35">
        <v>249188</v>
      </c>
      <c r="D92" s="35">
        <v>10368</v>
      </c>
      <c r="E92" s="35">
        <f>[1]Kulud!H310</f>
        <v>259556</v>
      </c>
    </row>
    <row r="93" spans="1:9" ht="15" customHeight="1" x14ac:dyDescent="0.3">
      <c r="A93" s="17" t="s">
        <v>162</v>
      </c>
      <c r="B93" s="17" t="s">
        <v>163</v>
      </c>
      <c r="C93" s="26">
        <f t="shared" ref="C93:E93" si="19">SUM(C94:C94)</f>
        <v>555025</v>
      </c>
      <c r="D93" s="26">
        <f t="shared" si="19"/>
        <v>3795.39</v>
      </c>
      <c r="E93" s="26">
        <f t="shared" si="19"/>
        <v>558820.39</v>
      </c>
    </row>
    <row r="94" spans="1:9" s="36" customFormat="1" ht="15" customHeight="1" x14ac:dyDescent="0.3">
      <c r="A94" s="34" t="s">
        <v>164</v>
      </c>
      <c r="B94" s="34" t="s">
        <v>165</v>
      </c>
      <c r="C94" s="35">
        <v>555025</v>
      </c>
      <c r="D94" s="35">
        <v>3795.39</v>
      </c>
      <c r="E94" s="35">
        <f>[1]Kulud!H326</f>
        <v>558820.39</v>
      </c>
    </row>
    <row r="95" spans="1:9" ht="15" customHeight="1" x14ac:dyDescent="0.3">
      <c r="A95" s="17" t="s">
        <v>166</v>
      </c>
      <c r="B95" s="17" t="s">
        <v>167</v>
      </c>
      <c r="C95" s="26">
        <v>14000</v>
      </c>
      <c r="D95" s="26">
        <v>0</v>
      </c>
      <c r="E95" s="26">
        <f>[1]Kulud!H347</f>
        <v>14000</v>
      </c>
    </row>
    <row r="96" spans="1:9" ht="15" customHeight="1" x14ac:dyDescent="0.3">
      <c r="A96" s="17" t="s">
        <v>168</v>
      </c>
      <c r="B96" s="17" t="s">
        <v>169</v>
      </c>
      <c r="C96" s="26">
        <f t="shared" ref="C96:E96" si="20">SUM(C97:C98)</f>
        <v>50000</v>
      </c>
      <c r="D96" s="26">
        <f t="shared" si="20"/>
        <v>49731.72</v>
      </c>
      <c r="E96" s="26">
        <f t="shared" si="20"/>
        <v>99731.72</v>
      </c>
    </row>
    <row r="97" spans="1:5" s="36" customFormat="1" ht="15" customHeight="1" x14ac:dyDescent="0.3">
      <c r="A97" s="34" t="s">
        <v>170</v>
      </c>
      <c r="B97" s="34" t="s">
        <v>171</v>
      </c>
      <c r="C97" s="35">
        <v>0</v>
      </c>
      <c r="D97" s="35">
        <v>49731.72</v>
      </c>
      <c r="E97" s="35">
        <f>[1]Kulud!H349</f>
        <v>49731.72</v>
      </c>
    </row>
    <row r="98" spans="1:5" s="36" customFormat="1" ht="15" customHeight="1" thickBot="1" x14ac:dyDescent="0.35">
      <c r="A98" s="34" t="s">
        <v>172</v>
      </c>
      <c r="B98" s="34" t="s">
        <v>173</v>
      </c>
      <c r="C98" s="35">
        <v>50000</v>
      </c>
      <c r="D98" s="35">
        <v>0</v>
      </c>
      <c r="E98" s="35">
        <f>[1]Kulud!H359</f>
        <v>50000</v>
      </c>
    </row>
    <row r="99" spans="1:5" ht="15" customHeight="1" thickBot="1" x14ac:dyDescent="0.35">
      <c r="A99" s="6" t="s">
        <v>174</v>
      </c>
      <c r="B99" s="6" t="s">
        <v>175</v>
      </c>
      <c r="C99" s="25">
        <f t="shared" ref="C99:E99" si="21">SUM(C100,C108,C112,C116,C117,C120)</f>
        <v>4236979</v>
      </c>
      <c r="D99" s="25">
        <f t="shared" si="21"/>
        <v>1010993.37</v>
      </c>
      <c r="E99" s="25">
        <f t="shared" si="21"/>
        <v>5247972.37</v>
      </c>
    </row>
    <row r="100" spans="1:5" ht="15" customHeight="1" x14ac:dyDescent="0.3">
      <c r="A100" s="17" t="s">
        <v>176</v>
      </c>
      <c r="B100" s="17" t="s">
        <v>177</v>
      </c>
      <c r="C100" s="26">
        <f t="shared" ref="C100:E100" si="22">SUM(C101:C107)</f>
        <v>2672292</v>
      </c>
      <c r="D100" s="26">
        <f t="shared" si="22"/>
        <v>270268.40000000002</v>
      </c>
      <c r="E100" s="26">
        <f t="shared" si="22"/>
        <v>2942560.4000000004</v>
      </c>
    </row>
    <row r="101" spans="1:5" s="36" customFormat="1" ht="15" customHeight="1" x14ac:dyDescent="0.3">
      <c r="A101" s="34" t="s">
        <v>178</v>
      </c>
      <c r="B101" s="34" t="s">
        <v>179</v>
      </c>
      <c r="C101" s="35">
        <v>623885</v>
      </c>
      <c r="D101" s="35">
        <v>74078.720000000001</v>
      </c>
      <c r="E101" s="35">
        <f>[1]Kulud!H364</f>
        <v>697963.72</v>
      </c>
    </row>
    <row r="102" spans="1:5" s="36" customFormat="1" ht="15" customHeight="1" x14ac:dyDescent="0.3">
      <c r="A102" s="34" t="s">
        <v>180</v>
      </c>
      <c r="B102" s="34" t="s">
        <v>181</v>
      </c>
      <c r="C102" s="35">
        <v>32321</v>
      </c>
      <c r="D102" s="35">
        <v>0</v>
      </c>
      <c r="E102" s="35">
        <f>[1]Kulud!H382</f>
        <v>32321</v>
      </c>
    </row>
    <row r="103" spans="1:5" s="36" customFormat="1" ht="15" customHeight="1" x14ac:dyDescent="0.3">
      <c r="A103" s="34" t="s">
        <v>182</v>
      </c>
      <c r="B103" s="34" t="s">
        <v>183</v>
      </c>
      <c r="C103" s="35">
        <v>437340</v>
      </c>
      <c r="D103" s="35">
        <v>60442.400000000001</v>
      </c>
      <c r="E103" s="35">
        <f>[1]Kulud!H386</f>
        <v>497782.4</v>
      </c>
    </row>
    <row r="104" spans="1:5" s="36" customFormat="1" ht="15" customHeight="1" x14ac:dyDescent="0.3">
      <c r="A104" s="34" t="s">
        <v>184</v>
      </c>
      <c r="B104" s="34" t="s">
        <v>185</v>
      </c>
      <c r="C104" s="35">
        <v>23635</v>
      </c>
      <c r="D104" s="35">
        <v>2890</v>
      </c>
      <c r="E104" s="35">
        <f>[1]Kulud!H407</f>
        <v>26525</v>
      </c>
    </row>
    <row r="105" spans="1:5" s="36" customFormat="1" ht="15" customHeight="1" x14ac:dyDescent="0.3">
      <c r="A105" s="34" t="s">
        <v>186</v>
      </c>
      <c r="B105" s="34" t="s">
        <v>187</v>
      </c>
      <c r="C105" s="35">
        <v>1378279</v>
      </c>
      <c r="D105" s="35">
        <v>129791.28</v>
      </c>
      <c r="E105" s="35">
        <f>[1]Kulud!H411</f>
        <v>1508070.28</v>
      </c>
    </row>
    <row r="106" spans="1:5" s="36" customFormat="1" ht="15" customHeight="1" x14ac:dyDescent="0.3">
      <c r="A106" s="34" t="s">
        <v>188</v>
      </c>
      <c r="B106" s="34" t="s">
        <v>189</v>
      </c>
      <c r="C106" s="35">
        <v>61832</v>
      </c>
      <c r="D106" s="35">
        <v>3066</v>
      </c>
      <c r="E106" s="35">
        <f>[1]Kulud!H431</f>
        <v>64898</v>
      </c>
    </row>
    <row r="107" spans="1:5" s="36" customFormat="1" ht="15" customHeight="1" x14ac:dyDescent="0.3">
      <c r="A107" s="34" t="s">
        <v>190</v>
      </c>
      <c r="B107" s="34" t="s">
        <v>191</v>
      </c>
      <c r="C107" s="35">
        <v>115000</v>
      </c>
      <c r="D107" s="35">
        <v>0</v>
      </c>
      <c r="E107" s="35">
        <f>[1]Kulud!H435</f>
        <v>115000</v>
      </c>
    </row>
    <row r="108" spans="1:5" ht="15" customHeight="1" x14ac:dyDescent="0.3">
      <c r="A108" s="17" t="s">
        <v>192</v>
      </c>
      <c r="B108" s="17" t="s">
        <v>193</v>
      </c>
      <c r="C108" s="26">
        <f t="shared" ref="C108:E108" si="23">SUM(C109:C111)</f>
        <v>633570</v>
      </c>
      <c r="D108" s="26">
        <f t="shared" si="23"/>
        <v>707668.99</v>
      </c>
      <c r="E108" s="26">
        <f t="shared" si="23"/>
        <v>1341238.99</v>
      </c>
    </row>
    <row r="109" spans="1:5" s="36" customFormat="1" ht="15" customHeight="1" x14ac:dyDescent="0.3">
      <c r="A109" s="34" t="s">
        <v>194</v>
      </c>
      <c r="B109" s="34" t="s">
        <v>195</v>
      </c>
      <c r="C109" s="35">
        <v>563570</v>
      </c>
      <c r="D109" s="35">
        <v>85038.720000000001</v>
      </c>
      <c r="E109" s="35">
        <f>[1]Kulud!H437</f>
        <v>648608.72</v>
      </c>
    </row>
    <row r="110" spans="1:5" s="36" customFormat="1" ht="15" customHeight="1" x14ac:dyDescent="0.3">
      <c r="A110" s="34" t="s">
        <v>196</v>
      </c>
      <c r="B110" s="34" t="s">
        <v>197</v>
      </c>
      <c r="C110" s="35">
        <v>0</v>
      </c>
      <c r="D110" s="35">
        <v>622630.27</v>
      </c>
      <c r="E110" s="35">
        <f>[1]Kulud!H456</f>
        <v>622630.27</v>
      </c>
    </row>
    <row r="111" spans="1:5" s="36" customFormat="1" ht="15.75" customHeight="1" x14ac:dyDescent="0.3">
      <c r="A111" s="34" t="s">
        <v>198</v>
      </c>
      <c r="B111" s="34" t="s">
        <v>199</v>
      </c>
      <c r="C111" s="35">
        <v>70000</v>
      </c>
      <c r="D111" s="35">
        <v>0</v>
      </c>
      <c r="E111" s="35">
        <f>[1]Kulud!H468</f>
        <v>70000</v>
      </c>
    </row>
    <row r="112" spans="1:5" ht="15" customHeight="1" x14ac:dyDescent="0.3">
      <c r="A112" s="17" t="s">
        <v>200</v>
      </c>
      <c r="B112" s="17" t="s">
        <v>201</v>
      </c>
      <c r="C112" s="26">
        <f t="shared" ref="C112:D112" si="24">SUM(C113:C115)</f>
        <v>900358</v>
      </c>
      <c r="D112" s="26">
        <f t="shared" si="24"/>
        <v>3000</v>
      </c>
      <c r="E112" s="26">
        <f>SUM(E113:E115)</f>
        <v>903358</v>
      </c>
    </row>
    <row r="113" spans="1:5" s="36" customFormat="1" ht="15" customHeight="1" x14ac:dyDescent="0.3">
      <c r="A113" s="34" t="s">
        <v>202</v>
      </c>
      <c r="B113" s="34" t="s">
        <v>203</v>
      </c>
      <c r="C113" s="35">
        <v>882358</v>
      </c>
      <c r="D113" s="35">
        <v>-52000</v>
      </c>
      <c r="E113" s="35">
        <f>[1]Kulud!H470</f>
        <v>830358</v>
      </c>
    </row>
    <row r="114" spans="1:5" s="36" customFormat="1" ht="15" customHeight="1" x14ac:dyDescent="0.3">
      <c r="A114" s="34" t="s">
        <v>204</v>
      </c>
      <c r="B114" s="34" t="s">
        <v>205</v>
      </c>
      <c r="C114" s="35">
        <v>0</v>
      </c>
      <c r="D114" s="35">
        <v>55000</v>
      </c>
      <c r="E114" s="35">
        <f>[1]Kulud!H492</f>
        <v>55000</v>
      </c>
    </row>
    <row r="115" spans="1:5" s="36" customFormat="1" ht="15" customHeight="1" x14ac:dyDescent="0.3">
      <c r="A115" s="34" t="s">
        <v>206</v>
      </c>
      <c r="B115" s="34" t="s">
        <v>207</v>
      </c>
      <c r="C115" s="35">
        <v>18000</v>
      </c>
      <c r="D115" s="35">
        <v>0</v>
      </c>
      <c r="E115" s="35">
        <f>[1]Kulud!H498</f>
        <v>18000</v>
      </c>
    </row>
    <row r="116" spans="1:5" ht="15" customHeight="1" x14ac:dyDescent="0.3">
      <c r="A116" s="17" t="s">
        <v>208</v>
      </c>
      <c r="B116" s="17" t="s">
        <v>209</v>
      </c>
      <c r="C116" s="26">
        <v>8000</v>
      </c>
      <c r="D116" s="26">
        <v>0</v>
      </c>
      <c r="E116" s="26">
        <f>[1]Kulud!H500</f>
        <v>8000</v>
      </c>
    </row>
    <row r="117" spans="1:5" ht="16" customHeight="1" x14ac:dyDescent="0.3">
      <c r="A117" s="17" t="s">
        <v>210</v>
      </c>
      <c r="B117" s="17" t="s">
        <v>211</v>
      </c>
      <c r="C117" s="26">
        <f t="shared" ref="C117:E117" si="25">SUM(C118:C119)</f>
        <v>12765</v>
      </c>
      <c r="D117" s="26">
        <f t="shared" si="25"/>
        <v>22139.559999999998</v>
      </c>
      <c r="E117" s="26">
        <f t="shared" si="25"/>
        <v>34904.559999999998</v>
      </c>
    </row>
    <row r="118" spans="1:5" s="36" customFormat="1" ht="15" customHeight="1" x14ac:dyDescent="0.3">
      <c r="A118" s="34" t="s">
        <v>212</v>
      </c>
      <c r="B118" s="34" t="s">
        <v>213</v>
      </c>
      <c r="C118" s="35">
        <v>0</v>
      </c>
      <c r="D118" s="35">
        <v>22139.559999999998</v>
      </c>
      <c r="E118" s="35">
        <f>[1]Kulud!H503</f>
        <v>22139.559999999998</v>
      </c>
    </row>
    <row r="119" spans="1:5" s="36" customFormat="1" ht="15" customHeight="1" x14ac:dyDescent="0.3">
      <c r="A119" s="34" t="s">
        <v>214</v>
      </c>
      <c r="B119" s="34" t="s">
        <v>215</v>
      </c>
      <c r="C119" s="35">
        <v>12765</v>
      </c>
      <c r="D119" s="35">
        <v>0</v>
      </c>
      <c r="E119" s="35">
        <f>[1]Kulud!H505</f>
        <v>12765</v>
      </c>
    </row>
    <row r="120" spans="1:5" ht="15" customHeight="1" thickBot="1" x14ac:dyDescent="0.35">
      <c r="A120" s="17" t="s">
        <v>216</v>
      </c>
      <c r="B120" s="17" t="s">
        <v>217</v>
      </c>
      <c r="C120" s="26">
        <v>9994</v>
      </c>
      <c r="D120" s="26">
        <v>7916.42</v>
      </c>
      <c r="E120" s="26">
        <f>[1]Kulud!H510</f>
        <v>17910.419999999998</v>
      </c>
    </row>
    <row r="121" spans="1:5" ht="15" customHeight="1" thickBot="1" x14ac:dyDescent="0.35">
      <c r="A121" s="6" t="s">
        <v>218</v>
      </c>
      <c r="B121" s="6" t="s">
        <v>219</v>
      </c>
      <c r="C121" s="25">
        <f>SUM(C122,C123,C124,C125,C126,,C127,C129,C132,C133,C134,C135,C136,C137,C138,C139,C140)</f>
        <v>2875494</v>
      </c>
      <c r="D121" s="25">
        <f>SUM(D122,D123,D124,D125,D126,,D127,D129,D132,D133,D134,D135,D136,D137,D138,D139,D140)</f>
        <v>611534.97</v>
      </c>
      <c r="E121" s="25">
        <f>SUM(E122,E123,E124,E125,E126,E127,E129,E132,E133,E134,E135,E136,E137,E138,E139,E140)</f>
        <v>3487028.97</v>
      </c>
    </row>
    <row r="122" spans="1:5" ht="15" customHeight="1" x14ac:dyDescent="0.3">
      <c r="A122" s="17" t="s">
        <v>220</v>
      </c>
      <c r="B122" s="17" t="s">
        <v>221</v>
      </c>
      <c r="C122" s="26">
        <v>26300</v>
      </c>
      <c r="D122" s="26">
        <v>34402</v>
      </c>
      <c r="E122" s="26">
        <f>[1]Kulud!H518</f>
        <v>60702</v>
      </c>
    </row>
    <row r="123" spans="1:5" ht="15" customHeight="1" x14ac:dyDescent="0.3">
      <c r="A123" s="17" t="s">
        <v>222</v>
      </c>
      <c r="B123" s="17" t="s">
        <v>223</v>
      </c>
      <c r="C123" s="26">
        <v>19000</v>
      </c>
      <c r="D123" s="26">
        <v>0</v>
      </c>
      <c r="E123" s="26">
        <f>[1]Kulud!H527</f>
        <v>19000</v>
      </c>
    </row>
    <row r="124" spans="1:5" ht="15" customHeight="1" x14ac:dyDescent="0.3">
      <c r="A124" s="17" t="s">
        <v>224</v>
      </c>
      <c r="B124" s="17" t="s">
        <v>225</v>
      </c>
      <c r="C124" s="26">
        <v>21000</v>
      </c>
      <c r="D124" s="26">
        <v>0</v>
      </c>
      <c r="E124" s="26">
        <f>[1]Kulud!H530</f>
        <v>21000</v>
      </c>
    </row>
    <row r="125" spans="1:5" ht="15" customHeight="1" x14ac:dyDescent="0.3">
      <c r="A125" s="17" t="s">
        <v>226</v>
      </c>
      <c r="B125" s="17" t="s">
        <v>227</v>
      </c>
      <c r="C125" s="26">
        <v>10000</v>
      </c>
      <c r="D125" s="26">
        <v>0</v>
      </c>
      <c r="E125" s="26">
        <f>[1]Kulud!H536</f>
        <v>10000</v>
      </c>
    </row>
    <row r="126" spans="1:5" ht="15" customHeight="1" x14ac:dyDescent="0.3">
      <c r="A126" s="17" t="s">
        <v>228</v>
      </c>
      <c r="B126" s="17" t="s">
        <v>229</v>
      </c>
      <c r="C126" s="26">
        <v>27000</v>
      </c>
      <c r="D126" s="26">
        <v>0</v>
      </c>
      <c r="E126" s="26">
        <f>[1]Kulud!H539</f>
        <v>27000</v>
      </c>
    </row>
    <row r="127" spans="1:5" ht="15" customHeight="1" x14ac:dyDescent="0.3">
      <c r="A127" s="17" t="s">
        <v>230</v>
      </c>
      <c r="B127" s="17" t="s">
        <v>231</v>
      </c>
      <c r="C127" s="26">
        <f t="shared" ref="C127:E127" si="26">SUM(C128:C128)</f>
        <v>1000000</v>
      </c>
      <c r="D127" s="26">
        <f t="shared" si="26"/>
        <v>0</v>
      </c>
      <c r="E127" s="26">
        <f t="shared" si="26"/>
        <v>1000000</v>
      </c>
    </row>
    <row r="128" spans="1:5" s="36" customFormat="1" ht="15" customHeight="1" x14ac:dyDescent="0.3">
      <c r="A128" s="34" t="s">
        <v>232</v>
      </c>
      <c r="B128" s="34" t="s">
        <v>233</v>
      </c>
      <c r="C128" s="35">
        <v>1000000</v>
      </c>
      <c r="D128" s="35">
        <v>0</v>
      </c>
      <c r="E128" s="35">
        <f>[1]Kulud!H542</f>
        <v>1000000</v>
      </c>
    </row>
    <row r="129" spans="1:5" ht="15" customHeight="1" x14ac:dyDescent="0.3">
      <c r="A129" s="17" t="s">
        <v>234</v>
      </c>
      <c r="B129" s="17" t="s">
        <v>235</v>
      </c>
      <c r="C129" s="26">
        <f t="shared" ref="C129:E129" si="27">SUM(C130:C131)</f>
        <v>56755</v>
      </c>
      <c r="D129" s="26">
        <f t="shared" si="27"/>
        <v>0</v>
      </c>
      <c r="E129" s="26">
        <f t="shared" si="27"/>
        <v>56755</v>
      </c>
    </row>
    <row r="130" spans="1:5" s="36" customFormat="1" ht="15" customHeight="1" x14ac:dyDescent="0.3">
      <c r="A130" s="34" t="s">
        <v>236</v>
      </c>
      <c r="B130" s="34" t="s">
        <v>235</v>
      </c>
      <c r="C130" s="35">
        <v>24500</v>
      </c>
      <c r="D130" s="35">
        <v>0</v>
      </c>
      <c r="E130" s="35">
        <f>[1]Kulud!H545</f>
        <v>24500</v>
      </c>
    </row>
    <row r="131" spans="1:5" s="36" customFormat="1" ht="15" customHeight="1" x14ac:dyDescent="0.3">
      <c r="A131" s="34" t="s">
        <v>237</v>
      </c>
      <c r="B131" s="34" t="s">
        <v>238</v>
      </c>
      <c r="C131" s="35">
        <v>32255</v>
      </c>
      <c r="D131" s="35">
        <v>0</v>
      </c>
      <c r="E131" s="35">
        <f>[1]Kulud!H552</f>
        <v>32255</v>
      </c>
    </row>
    <row r="132" spans="1:5" ht="15" customHeight="1" x14ac:dyDescent="0.3">
      <c r="A132" s="17" t="s">
        <v>239</v>
      </c>
      <c r="B132" s="17" t="s">
        <v>240</v>
      </c>
      <c r="C132" s="26">
        <v>613220</v>
      </c>
      <c r="D132" s="26">
        <v>0</v>
      </c>
      <c r="E132" s="26">
        <f>[1]Kulud!H560</f>
        <v>613220</v>
      </c>
    </row>
    <row r="133" spans="1:5" ht="15" customHeight="1" x14ac:dyDescent="0.3">
      <c r="A133" s="17" t="s">
        <v>241</v>
      </c>
      <c r="B133" s="17" t="s">
        <v>242</v>
      </c>
      <c r="C133" s="26">
        <v>157500</v>
      </c>
      <c r="D133" s="26">
        <v>0</v>
      </c>
      <c r="E133" s="26">
        <f>[1]Kulud!H564</f>
        <v>157500</v>
      </c>
    </row>
    <row r="134" spans="1:5" ht="15" customHeight="1" x14ac:dyDescent="0.3">
      <c r="A134" s="17" t="s">
        <v>243</v>
      </c>
      <c r="B134" s="17" t="s">
        <v>244</v>
      </c>
      <c r="C134" s="26">
        <v>120000</v>
      </c>
      <c r="D134" s="26">
        <v>12622</v>
      </c>
      <c r="E134" s="26">
        <f>[1]Kulud!H577</f>
        <v>132622</v>
      </c>
    </row>
    <row r="135" spans="1:5" ht="15" customHeight="1" x14ac:dyDescent="0.3">
      <c r="A135" s="17" t="s">
        <v>245</v>
      </c>
      <c r="B135" s="17" t="s">
        <v>246</v>
      </c>
      <c r="C135" s="26">
        <v>500</v>
      </c>
      <c r="D135" s="26">
        <v>0</v>
      </c>
      <c r="E135" s="26">
        <f>[1]Kulud!H581</f>
        <v>500</v>
      </c>
    </row>
    <row r="136" spans="1:5" ht="15" customHeight="1" x14ac:dyDescent="0.3">
      <c r="A136" s="17" t="s">
        <v>247</v>
      </c>
      <c r="B136" s="17" t="s">
        <v>248</v>
      </c>
      <c r="C136" s="26">
        <v>80000</v>
      </c>
      <c r="D136" s="26">
        <v>0</v>
      </c>
      <c r="E136" s="26">
        <f>[1]Kulud!H584</f>
        <v>80000</v>
      </c>
    </row>
    <row r="137" spans="1:5" ht="15" customHeight="1" x14ac:dyDescent="0.3">
      <c r="A137" s="17" t="s">
        <v>249</v>
      </c>
      <c r="B137" s="17" t="s">
        <v>250</v>
      </c>
      <c r="C137" s="26">
        <v>0</v>
      </c>
      <c r="D137" s="26">
        <v>525465.12</v>
      </c>
      <c r="E137" s="26">
        <f>[1]Kulud!H588</f>
        <v>525465.12</v>
      </c>
    </row>
    <row r="138" spans="1:5" ht="15" customHeight="1" x14ac:dyDescent="0.3">
      <c r="A138" s="17" t="s">
        <v>251</v>
      </c>
      <c r="B138" s="17" t="s">
        <v>252</v>
      </c>
      <c r="C138" s="26">
        <v>38600</v>
      </c>
      <c r="D138" s="26">
        <v>39002</v>
      </c>
      <c r="E138" s="26">
        <f>[1]Kulud!H601</f>
        <v>77602</v>
      </c>
    </row>
    <row r="139" spans="1:5" ht="15" customHeight="1" x14ac:dyDescent="0.3">
      <c r="A139" s="17" t="s">
        <v>253</v>
      </c>
      <c r="B139" s="17" t="s">
        <v>254</v>
      </c>
      <c r="C139" s="26">
        <v>9000</v>
      </c>
      <c r="D139" s="26">
        <v>0</v>
      </c>
      <c r="E139" s="26">
        <f>[1]Kulud!H610</f>
        <v>9000</v>
      </c>
    </row>
    <row r="140" spans="1:5" ht="21.75" customHeight="1" x14ac:dyDescent="0.3">
      <c r="A140" s="39" t="s">
        <v>255</v>
      </c>
      <c r="B140" s="39" t="s">
        <v>256</v>
      </c>
      <c r="C140" s="40">
        <v>696619</v>
      </c>
      <c r="D140" s="40">
        <v>43.85</v>
      </c>
      <c r="E140" s="40">
        <f>[1]Kulud!H613</f>
        <v>696662.85</v>
      </c>
    </row>
    <row r="141" spans="1:5" x14ac:dyDescent="0.3">
      <c r="A141" s="41"/>
      <c r="B141" s="42" t="s">
        <v>257</v>
      </c>
      <c r="C141" s="43">
        <f>C38+C39-C42</f>
        <v>0</v>
      </c>
      <c r="D141" s="43">
        <f>D38+D39-D42</f>
        <v>0</v>
      </c>
      <c r="E141" s="43">
        <f>E38+E39-E42</f>
        <v>0</v>
      </c>
    </row>
    <row r="142" spans="1:5" ht="13.5" customHeight="1" x14ac:dyDescent="0.3">
      <c r="A142" s="41"/>
      <c r="B142" s="42" t="s">
        <v>258</v>
      </c>
      <c r="C142" s="44">
        <f>-C20+C32+C34+C35+C37+C43</f>
        <v>0</v>
      </c>
      <c r="D142" s="44">
        <f>-D20+D32+D34+D35+D37+D43</f>
        <v>0</v>
      </c>
      <c r="E142" s="44">
        <f>-E20+E32+E34+E35+E37+E43</f>
        <v>0</v>
      </c>
    </row>
    <row r="144" spans="1:5" ht="15" customHeight="1" x14ac:dyDescent="0.3">
      <c r="B144" s="45"/>
      <c r="C144" s="21"/>
      <c r="D144" s="21"/>
      <c r="E144" s="21"/>
    </row>
    <row r="145" spans="3:5" ht="15" customHeight="1" x14ac:dyDescent="0.3">
      <c r="C145" s="21"/>
      <c r="D145" s="21"/>
      <c r="E145" s="21"/>
    </row>
  </sheetData>
  <mergeCells count="1">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EA90-4EA1-40B8-894E-0C55C8889B67}">
  <dimension ref="A2:AH94"/>
  <sheetViews>
    <sheetView topLeftCell="A22" zoomScale="80" zoomScaleNormal="80" workbookViewId="0">
      <selection activeCell="P29" sqref="P29"/>
    </sheetView>
  </sheetViews>
  <sheetFormatPr defaultRowHeight="14.5" x14ac:dyDescent="0.35"/>
  <cols>
    <col min="2" max="2" width="60.1796875" customWidth="1"/>
    <col min="3" max="3" width="13" style="58" customWidth="1"/>
    <col min="4" max="4" width="12.7265625" style="58" customWidth="1"/>
    <col min="5" max="5" width="11.453125" style="58" customWidth="1"/>
    <col min="6" max="6" width="11.7265625" style="58" customWidth="1"/>
    <col min="7" max="7" width="11.453125" style="58" bestFit="1" customWidth="1"/>
    <col min="8" max="8" width="10.26953125" style="58" bestFit="1" customWidth="1"/>
    <col min="9" max="9" width="11.81640625" style="58" bestFit="1" customWidth="1"/>
    <col min="13" max="13" width="11.7265625" customWidth="1"/>
    <col min="15" max="15" width="10.1796875" bestFit="1" customWidth="1"/>
  </cols>
  <sheetData>
    <row r="2" spans="1:34" ht="20.149999999999999" customHeight="1" x14ac:dyDescent="0.5">
      <c r="B2" s="209" t="s">
        <v>263</v>
      </c>
      <c r="C2" s="209"/>
      <c r="D2" s="209"/>
      <c r="E2" s="209"/>
      <c r="F2" s="209"/>
      <c r="G2" s="209"/>
      <c r="H2" s="209"/>
      <c r="I2" s="52"/>
      <c r="J2" s="53"/>
    </row>
    <row r="3" spans="1:34" ht="6.65" customHeight="1" x14ac:dyDescent="0.35">
      <c r="A3" s="54"/>
      <c r="B3" s="55"/>
      <c r="C3" s="54"/>
      <c r="D3" s="54"/>
      <c r="E3" s="54"/>
      <c r="F3"/>
      <c r="G3"/>
      <c r="H3" s="56"/>
      <c r="I3" s="56"/>
    </row>
    <row r="4" spans="1:34" ht="15" customHeight="1" x14ac:dyDescent="0.5">
      <c r="B4" s="224" t="s">
        <v>264</v>
      </c>
      <c r="C4" s="224"/>
      <c r="D4" s="224"/>
      <c r="E4" s="224"/>
      <c r="F4" s="224"/>
      <c r="G4" s="224"/>
      <c r="H4" s="224"/>
      <c r="I4" s="57"/>
    </row>
    <row r="6" spans="1:34" ht="29.25" customHeight="1" x14ac:dyDescent="0.35">
      <c r="B6" s="225" t="s">
        <v>265</v>
      </c>
      <c r="C6" s="225"/>
      <c r="D6" s="225"/>
      <c r="E6" s="225"/>
      <c r="F6" s="225"/>
      <c r="G6" s="225"/>
      <c r="H6" s="225"/>
    </row>
    <row r="7" spans="1:34" ht="15.65" customHeight="1" x14ac:dyDescent="0.35"/>
    <row r="8" spans="1:34" ht="15.65" customHeight="1" x14ac:dyDescent="0.35">
      <c r="B8" s="216" t="s">
        <v>266</v>
      </c>
      <c r="C8" s="218" t="s">
        <v>267</v>
      </c>
      <c r="D8" s="220" t="s">
        <v>268</v>
      </c>
      <c r="E8" s="226" t="s">
        <v>269</v>
      </c>
      <c r="F8" s="227"/>
      <c r="G8" s="227"/>
      <c r="H8" s="227"/>
    </row>
    <row r="9" spans="1:34" s="61" customFormat="1" ht="21" customHeight="1" thickBot="1" x14ac:dyDescent="0.4">
      <c r="B9" s="217"/>
      <c r="C9" s="219"/>
      <c r="D9" s="221"/>
      <c r="E9" s="62" t="s">
        <v>270</v>
      </c>
      <c r="F9" s="63" t="s">
        <v>271</v>
      </c>
      <c r="G9" s="63" t="s">
        <v>272</v>
      </c>
      <c r="H9" s="63" t="s">
        <v>273</v>
      </c>
      <c r="I9" s="64"/>
    </row>
    <row r="10" spans="1:34" s="65" customFormat="1" x14ac:dyDescent="0.35">
      <c r="B10" s="66" t="s">
        <v>274</v>
      </c>
      <c r="C10" s="67">
        <f t="shared" ref="C10:H10" si="0">SUM(C11:C12)</f>
        <v>463155</v>
      </c>
      <c r="D10" s="68">
        <f t="shared" si="0"/>
        <v>463155</v>
      </c>
      <c r="E10" s="69">
        <f t="shared" si="0"/>
        <v>395025</v>
      </c>
      <c r="F10" s="70">
        <f t="shared" si="0"/>
        <v>68130</v>
      </c>
      <c r="G10" s="70">
        <f t="shared" si="0"/>
        <v>0</v>
      </c>
      <c r="H10" s="70">
        <f t="shared" si="0"/>
        <v>0</v>
      </c>
      <c r="I10" s="71"/>
    </row>
    <row r="11" spans="1:34" x14ac:dyDescent="0.35">
      <c r="B11" s="72" t="s">
        <v>275</v>
      </c>
      <c r="C11" s="73">
        <v>451255</v>
      </c>
      <c r="D11" s="74">
        <f>SUM(E11:H11)</f>
        <v>451255</v>
      </c>
      <c r="E11" s="75">
        <v>395025</v>
      </c>
      <c r="F11" s="73">
        <v>56230</v>
      </c>
      <c r="G11" s="73">
        <v>0</v>
      </c>
      <c r="H11" s="73">
        <v>0</v>
      </c>
      <c r="I11" s="71"/>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row>
    <row r="12" spans="1:34" x14ac:dyDescent="0.35">
      <c r="B12" s="72" t="s">
        <v>276</v>
      </c>
      <c r="C12" s="73">
        <v>11900</v>
      </c>
      <c r="D12" s="74">
        <f>SUM(E12:H12)</f>
        <v>11900</v>
      </c>
      <c r="E12" s="75">
        <v>0</v>
      </c>
      <c r="F12" s="73">
        <v>11900</v>
      </c>
      <c r="G12" s="73">
        <v>0</v>
      </c>
      <c r="H12" s="73">
        <v>0</v>
      </c>
      <c r="I12" s="71"/>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row>
    <row r="13" spans="1:34" s="65" customFormat="1" ht="43.5" x14ac:dyDescent="0.35">
      <c r="B13" s="77" t="s">
        <v>277</v>
      </c>
      <c r="C13" s="78">
        <f>SUM(C14)</f>
        <v>1810</v>
      </c>
      <c r="D13" s="79">
        <f>SUM(E13:H13)</f>
        <v>1810</v>
      </c>
      <c r="E13" s="80">
        <f>SUM(E14:E14)</f>
        <v>0</v>
      </c>
      <c r="F13" s="78">
        <f>SUM(F14:F14)</f>
        <v>1810</v>
      </c>
      <c r="G13" s="78">
        <f>SUM(G14:G14)</f>
        <v>0</v>
      </c>
      <c r="H13" s="78">
        <f>SUM(H14:H14)</f>
        <v>0</v>
      </c>
      <c r="I13" s="7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row>
    <row r="14" spans="1:34" x14ac:dyDescent="0.35">
      <c r="B14" s="72" t="s">
        <v>278</v>
      </c>
      <c r="C14" s="73">
        <v>1810</v>
      </c>
      <c r="D14" s="74">
        <f t="shared" ref="D14" si="1">SUM(E14:H14)</f>
        <v>1810</v>
      </c>
      <c r="E14" s="75">
        <v>0</v>
      </c>
      <c r="F14" s="73">
        <v>1810</v>
      </c>
      <c r="G14" s="73">
        <v>0</v>
      </c>
      <c r="H14" s="73">
        <v>0</v>
      </c>
      <c r="I14" s="71"/>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row>
    <row r="15" spans="1:34" ht="44.15" customHeight="1" x14ac:dyDescent="0.35">
      <c r="B15" s="77" t="s">
        <v>279</v>
      </c>
      <c r="C15" s="78">
        <v>100569</v>
      </c>
      <c r="D15" s="79">
        <f>SUM(E15:F15)</f>
        <v>106231.72</v>
      </c>
      <c r="E15" s="80">
        <f>SUM(E16:E19)</f>
        <v>63722.720000000001</v>
      </c>
      <c r="F15" s="78">
        <f>SUM(F16:F19)</f>
        <v>42509</v>
      </c>
      <c r="G15" s="78">
        <f>SUM(G16:G19)</f>
        <v>0</v>
      </c>
      <c r="H15" s="78">
        <f>SUM(H16:H19)</f>
        <v>0</v>
      </c>
      <c r="I15" s="71"/>
      <c r="J15" s="76"/>
      <c r="K15" s="76"/>
      <c r="L15" s="76"/>
      <c r="M15" s="58"/>
      <c r="N15" s="76"/>
      <c r="O15" s="58"/>
      <c r="P15" s="76"/>
      <c r="Q15" s="76"/>
      <c r="R15" s="76"/>
      <c r="S15" s="76"/>
      <c r="T15" s="76"/>
      <c r="U15" s="76"/>
      <c r="V15" s="76"/>
      <c r="W15" s="76"/>
      <c r="X15" s="76"/>
      <c r="Y15" s="76"/>
      <c r="Z15" s="76"/>
      <c r="AA15" s="76"/>
      <c r="AB15" s="76"/>
      <c r="AC15" s="76"/>
      <c r="AD15" s="76"/>
      <c r="AE15" s="76"/>
      <c r="AF15" s="76"/>
      <c r="AG15" s="76"/>
      <c r="AH15" s="76"/>
    </row>
    <row r="16" spans="1:34" x14ac:dyDescent="0.35">
      <c r="B16" s="72" t="s">
        <v>280</v>
      </c>
      <c r="D16" s="82">
        <f t="shared" ref="D16:D19" si="2">SUM(E16:H16)</f>
        <v>45222.720000000001</v>
      </c>
      <c r="E16" s="75">
        <v>10722.72</v>
      </c>
      <c r="F16" s="73">
        <v>34500</v>
      </c>
      <c r="G16" s="73">
        <v>0</v>
      </c>
      <c r="H16" s="73">
        <v>0</v>
      </c>
      <c r="I16" s="71"/>
      <c r="K16" s="76"/>
      <c r="L16" s="83"/>
      <c r="M16" s="76"/>
      <c r="N16" s="76"/>
      <c r="P16" s="76"/>
      <c r="Q16" s="76"/>
      <c r="R16" s="76"/>
      <c r="S16" s="76"/>
      <c r="T16" s="76"/>
      <c r="U16" s="76"/>
      <c r="V16" s="76"/>
      <c r="W16" s="76"/>
      <c r="X16" s="76"/>
      <c r="Y16" s="76"/>
      <c r="Z16" s="76"/>
      <c r="AA16" s="76"/>
      <c r="AB16" s="76"/>
      <c r="AC16" s="76"/>
      <c r="AD16" s="76"/>
      <c r="AE16" s="76"/>
      <c r="AF16" s="76"/>
      <c r="AG16" s="76"/>
      <c r="AH16" s="76"/>
    </row>
    <row r="17" spans="2:34" ht="29.15" customHeight="1" x14ac:dyDescent="0.35">
      <c r="B17" s="84" t="s">
        <v>281</v>
      </c>
      <c r="C17" s="73"/>
      <c r="D17" s="82">
        <f t="shared" si="2"/>
        <v>4509</v>
      </c>
      <c r="E17" s="75">
        <v>0</v>
      </c>
      <c r="F17" s="73">
        <v>4509</v>
      </c>
      <c r="G17" s="73">
        <v>0</v>
      </c>
      <c r="H17" s="73">
        <v>0</v>
      </c>
      <c r="I17" s="71"/>
      <c r="K17" s="76"/>
      <c r="L17" s="83"/>
      <c r="M17" s="76"/>
      <c r="N17" s="76"/>
      <c r="P17" s="76"/>
      <c r="Q17" s="76"/>
      <c r="R17" s="76"/>
      <c r="S17" s="76"/>
      <c r="T17" s="76"/>
      <c r="U17" s="76"/>
      <c r="V17" s="76"/>
      <c r="W17" s="76"/>
      <c r="X17" s="76"/>
      <c r="Y17" s="76"/>
      <c r="Z17" s="76"/>
      <c r="AA17" s="76"/>
      <c r="AB17" s="76"/>
      <c r="AC17" s="76"/>
      <c r="AD17" s="76"/>
      <c r="AE17" s="76"/>
      <c r="AF17" s="76"/>
      <c r="AG17" s="76"/>
      <c r="AH17" s="76"/>
    </row>
    <row r="18" spans="2:34" x14ac:dyDescent="0.35">
      <c r="B18" s="72" t="s">
        <v>275</v>
      </c>
      <c r="C18" s="73"/>
      <c r="D18" s="82">
        <f t="shared" si="2"/>
        <v>1500</v>
      </c>
      <c r="E18" s="75">
        <v>1000</v>
      </c>
      <c r="F18" s="73">
        <v>500</v>
      </c>
      <c r="G18" s="73">
        <v>0</v>
      </c>
      <c r="H18" s="73">
        <v>0</v>
      </c>
      <c r="I18" s="71"/>
      <c r="K18" s="76"/>
      <c r="L18" s="83"/>
      <c r="M18" s="76"/>
      <c r="N18" s="76"/>
      <c r="P18" s="76"/>
      <c r="Q18" s="76"/>
      <c r="R18" s="76"/>
      <c r="S18" s="76"/>
      <c r="T18" s="76"/>
      <c r="U18" s="76"/>
      <c r="V18" s="76"/>
      <c r="W18" s="76"/>
      <c r="X18" s="76"/>
      <c r="Y18" s="76"/>
      <c r="Z18" s="76"/>
      <c r="AA18" s="76"/>
      <c r="AB18" s="76"/>
      <c r="AC18" s="76"/>
      <c r="AD18" s="76"/>
      <c r="AE18" s="76"/>
      <c r="AF18" s="76"/>
      <c r="AG18" s="76"/>
      <c r="AH18" s="76"/>
    </row>
    <row r="19" spans="2:34" x14ac:dyDescent="0.35">
      <c r="B19" s="72" t="s">
        <v>282</v>
      </c>
      <c r="C19" s="73"/>
      <c r="D19" s="82">
        <f t="shared" si="2"/>
        <v>55000</v>
      </c>
      <c r="E19" s="75">
        <v>52000</v>
      </c>
      <c r="F19" s="73">
        <v>3000</v>
      </c>
      <c r="G19" s="73">
        <v>0</v>
      </c>
      <c r="H19" s="73">
        <v>0</v>
      </c>
      <c r="I19" s="71"/>
      <c r="L19" s="85"/>
      <c r="N19" s="76"/>
    </row>
    <row r="20" spans="2:34" s="65" customFormat="1" ht="29" x14ac:dyDescent="0.35">
      <c r="B20" s="77" t="s">
        <v>283</v>
      </c>
      <c r="C20" s="78">
        <v>12622</v>
      </c>
      <c r="D20" s="86">
        <f>SUM(E20:H20)</f>
        <v>12622</v>
      </c>
      <c r="E20" s="80">
        <f t="shared" ref="E20:H20" si="3">SUM(E21)</f>
        <v>0</v>
      </c>
      <c r="F20" s="78">
        <f t="shared" si="3"/>
        <v>12622</v>
      </c>
      <c r="G20" s="78">
        <f t="shared" si="3"/>
        <v>0</v>
      </c>
      <c r="H20" s="78">
        <f t="shared" si="3"/>
        <v>0</v>
      </c>
      <c r="I20" s="71"/>
    </row>
    <row r="21" spans="2:34" x14ac:dyDescent="0.35">
      <c r="B21" s="72" t="s">
        <v>284</v>
      </c>
      <c r="C21" s="73">
        <v>12622</v>
      </c>
      <c r="D21" s="82">
        <f>SUM(E21:H21)</f>
        <v>12622</v>
      </c>
      <c r="E21" s="75">
        <v>0</v>
      </c>
      <c r="F21" s="73">
        <v>12622</v>
      </c>
      <c r="G21" s="73">
        <v>0</v>
      </c>
      <c r="H21" s="73">
        <v>0</v>
      </c>
      <c r="I21" s="71"/>
    </row>
    <row r="22" spans="2:34" s="65" customFormat="1" ht="29" x14ac:dyDescent="0.35">
      <c r="B22" s="77" t="s">
        <v>285</v>
      </c>
      <c r="C22" s="78">
        <f>SUM(C23)</f>
        <v>481914</v>
      </c>
      <c r="D22" s="86">
        <f>SUM(E22:H22)</f>
        <v>481914</v>
      </c>
      <c r="E22" s="80">
        <f t="shared" ref="E22:H22" si="4">SUM(E23)</f>
        <v>0</v>
      </c>
      <c r="F22" s="78">
        <f t="shared" si="4"/>
        <v>15019</v>
      </c>
      <c r="G22" s="78">
        <f t="shared" si="4"/>
        <v>466895</v>
      </c>
      <c r="H22" s="78">
        <f t="shared" si="4"/>
        <v>0</v>
      </c>
      <c r="I22" s="71"/>
    </row>
    <row r="23" spans="2:34" x14ac:dyDescent="0.35">
      <c r="B23" s="72" t="s">
        <v>286</v>
      </c>
      <c r="C23" s="73">
        <v>481914</v>
      </c>
      <c r="D23" s="82">
        <f>SUM(E23:H23)</f>
        <v>481914</v>
      </c>
      <c r="E23" s="75">
        <v>0</v>
      </c>
      <c r="F23" s="73">
        <v>15019</v>
      </c>
      <c r="G23" s="73">
        <v>466895</v>
      </c>
      <c r="H23" s="73">
        <v>0</v>
      </c>
      <c r="I23" s="71"/>
      <c r="J23" s="58"/>
    </row>
    <row r="24" spans="2:34" s="65" customFormat="1" x14ac:dyDescent="0.35">
      <c r="B24" s="66" t="s">
        <v>287</v>
      </c>
      <c r="C24" s="78">
        <v>12946</v>
      </c>
      <c r="D24" s="86">
        <f t="shared" ref="D24:D28" si="5">SUM(E24:H24)</f>
        <v>12946</v>
      </c>
      <c r="E24" s="80">
        <f t="shared" ref="E24:H26" si="6">SUM(E25)</f>
        <v>0</v>
      </c>
      <c r="F24" s="78">
        <f t="shared" si="6"/>
        <v>12946</v>
      </c>
      <c r="G24" s="78">
        <f t="shared" si="6"/>
        <v>0</v>
      </c>
      <c r="H24" s="78">
        <f t="shared" si="6"/>
        <v>0</v>
      </c>
      <c r="I24" s="71"/>
    </row>
    <row r="25" spans="2:34" x14ac:dyDescent="0.35">
      <c r="B25" s="72" t="s">
        <v>288</v>
      </c>
      <c r="C25" s="73">
        <v>12946</v>
      </c>
      <c r="D25" s="82">
        <f t="shared" si="5"/>
        <v>12946</v>
      </c>
      <c r="E25" s="75">
        <v>0</v>
      </c>
      <c r="F25" s="73">
        <v>12946</v>
      </c>
      <c r="G25" s="73">
        <v>0</v>
      </c>
      <c r="H25" s="73">
        <v>0</v>
      </c>
      <c r="I25" s="71"/>
    </row>
    <row r="26" spans="2:34" s="65" customFormat="1" x14ac:dyDescent="0.35">
      <c r="B26" s="87" t="s">
        <v>289</v>
      </c>
      <c r="C26" s="78">
        <v>61</v>
      </c>
      <c r="D26" s="86">
        <f t="shared" si="5"/>
        <v>61</v>
      </c>
      <c r="E26" s="80">
        <f t="shared" si="6"/>
        <v>0</v>
      </c>
      <c r="F26" s="78">
        <f t="shared" si="6"/>
        <v>61</v>
      </c>
      <c r="G26" s="78">
        <f t="shared" si="6"/>
        <v>0</v>
      </c>
      <c r="H26" s="78">
        <f t="shared" si="6"/>
        <v>0</v>
      </c>
      <c r="I26" s="71"/>
    </row>
    <row r="27" spans="2:34" x14ac:dyDescent="0.35">
      <c r="B27" s="72" t="s">
        <v>290</v>
      </c>
      <c r="C27" s="73">
        <v>61</v>
      </c>
      <c r="D27" s="82">
        <f t="shared" si="5"/>
        <v>61</v>
      </c>
      <c r="E27" s="75">
        <v>0</v>
      </c>
      <c r="F27" s="73">
        <v>61</v>
      </c>
      <c r="G27" s="73">
        <v>0</v>
      </c>
      <c r="H27" s="73">
        <v>0</v>
      </c>
      <c r="I27" s="71"/>
    </row>
    <row r="28" spans="2:34" s="65" customFormat="1" ht="42" customHeight="1" x14ac:dyDescent="0.35">
      <c r="B28" s="77" t="s">
        <v>291</v>
      </c>
      <c r="C28" s="78">
        <f>SUM(C29)</f>
        <v>68698</v>
      </c>
      <c r="D28" s="86">
        <f t="shared" si="5"/>
        <v>68698</v>
      </c>
      <c r="E28" s="80">
        <f t="shared" ref="E28:H28" si="7">SUM(E29)</f>
        <v>0</v>
      </c>
      <c r="F28" s="78">
        <f t="shared" si="7"/>
        <v>0</v>
      </c>
      <c r="G28" s="78">
        <f t="shared" si="7"/>
        <v>0</v>
      </c>
      <c r="H28" s="78">
        <f t="shared" si="7"/>
        <v>68698</v>
      </c>
      <c r="I28" s="71"/>
    </row>
    <row r="29" spans="2:34" ht="15" thickBot="1" x14ac:dyDescent="0.4">
      <c r="B29" s="88" t="s">
        <v>292</v>
      </c>
      <c r="C29" s="89">
        <v>68698</v>
      </c>
      <c r="D29" s="90">
        <f>SUM(E29:H29)</f>
        <v>68698</v>
      </c>
      <c r="E29" s="91">
        <v>0</v>
      </c>
      <c r="F29" s="89">
        <v>0</v>
      </c>
      <c r="G29" s="89">
        <v>0</v>
      </c>
      <c r="H29" s="89">
        <v>68698</v>
      </c>
      <c r="I29" s="71"/>
    </row>
    <row r="30" spans="2:34" x14ac:dyDescent="0.35">
      <c r="B30" s="92" t="s">
        <v>293</v>
      </c>
      <c r="C30" s="93">
        <f>SUM(C10,C13,C15,C20,C22,C24,C26,C28)</f>
        <v>1141775</v>
      </c>
      <c r="D30" s="93">
        <f>SUM(D10,D13,D15,D20,D22,D24,D26,D28)</f>
        <v>1147437.72</v>
      </c>
      <c r="E30" s="94">
        <f t="shared" ref="E30:H30" si="8">SUM(E10,E13,E15,E20,E22,E24,E26,E28)</f>
        <v>458747.72</v>
      </c>
      <c r="F30" s="93">
        <f t="shared" si="8"/>
        <v>153097</v>
      </c>
      <c r="G30" s="93">
        <f t="shared" si="8"/>
        <v>466895</v>
      </c>
      <c r="H30" s="93">
        <f t="shared" si="8"/>
        <v>68698</v>
      </c>
      <c r="I30" s="71"/>
    </row>
    <row r="31" spans="2:34" x14ac:dyDescent="0.35">
      <c r="C31" s="58" t="s">
        <v>294</v>
      </c>
      <c r="D31" s="58">
        <f>C30-D30</f>
        <v>-5662.7199999999721</v>
      </c>
    </row>
    <row r="33" spans="2:11" ht="35.5" customHeight="1" x14ac:dyDescent="0.35">
      <c r="B33" s="215" t="s">
        <v>295</v>
      </c>
      <c r="C33" s="215"/>
      <c r="D33" s="215"/>
      <c r="E33" s="215"/>
      <c r="F33" s="215"/>
      <c r="G33" s="215"/>
      <c r="H33" s="215"/>
      <c r="I33" s="95"/>
      <c r="J33" s="95"/>
      <c r="K33" s="95"/>
    </row>
    <row r="35" spans="2:11" x14ac:dyDescent="0.35">
      <c r="B35" s="96" t="s">
        <v>296</v>
      </c>
    </row>
    <row r="37" spans="2:11" ht="15" customHeight="1" x14ac:dyDescent="0.35">
      <c r="B37" s="216" t="s">
        <v>297</v>
      </c>
      <c r="C37" s="218" t="s">
        <v>267</v>
      </c>
      <c r="D37" s="220" t="s">
        <v>268</v>
      </c>
      <c r="E37" s="222" t="s">
        <v>269</v>
      </c>
      <c r="F37" s="223"/>
      <c r="G37" s="223"/>
      <c r="H37" s="200"/>
    </row>
    <row r="38" spans="2:11" ht="15" thickBot="1" x14ac:dyDescent="0.4">
      <c r="B38" s="217"/>
      <c r="C38" s="219"/>
      <c r="D38" s="221"/>
      <c r="E38" s="97" t="s">
        <v>298</v>
      </c>
      <c r="F38" s="97" t="s">
        <v>270</v>
      </c>
      <c r="G38" s="98" t="s">
        <v>271</v>
      </c>
      <c r="H38" s="98" t="s">
        <v>299</v>
      </c>
    </row>
    <row r="39" spans="2:11" x14ac:dyDescent="0.35">
      <c r="B39" s="99" t="s">
        <v>300</v>
      </c>
      <c r="C39" s="100">
        <v>9615</v>
      </c>
      <c r="D39" s="101">
        <f>SUM(E39:H39)</f>
        <v>9615</v>
      </c>
      <c r="E39" s="102">
        <v>0</v>
      </c>
      <c r="F39" s="102">
        <v>0</v>
      </c>
      <c r="G39" s="102">
        <v>9615</v>
      </c>
      <c r="H39" s="100">
        <v>0</v>
      </c>
    </row>
    <row r="40" spans="2:11" x14ac:dyDescent="0.35">
      <c r="B40" s="103" t="s">
        <v>301</v>
      </c>
      <c r="C40" s="104">
        <v>9615</v>
      </c>
      <c r="D40" s="105">
        <f t="shared" ref="D40:D84" si="9">SUM(E40:H40)</f>
        <v>9615</v>
      </c>
      <c r="E40" s="106">
        <v>0</v>
      </c>
      <c r="F40" s="106">
        <v>0</v>
      </c>
      <c r="G40" s="106">
        <v>9615</v>
      </c>
      <c r="H40" s="104">
        <v>0</v>
      </c>
    </row>
    <row r="41" spans="2:11" x14ac:dyDescent="0.35">
      <c r="B41" s="107" t="s">
        <v>302</v>
      </c>
      <c r="C41" s="108">
        <v>9615</v>
      </c>
      <c r="D41" s="109">
        <f t="shared" si="9"/>
        <v>9615</v>
      </c>
      <c r="E41" s="110">
        <v>0</v>
      </c>
      <c r="F41" s="110">
        <v>0</v>
      </c>
      <c r="G41" s="108">
        <v>9615</v>
      </c>
      <c r="H41" s="108">
        <v>0</v>
      </c>
    </row>
    <row r="42" spans="2:11" ht="29" x14ac:dyDescent="0.35">
      <c r="B42" s="84" t="s">
        <v>303</v>
      </c>
      <c r="C42" s="73">
        <v>9615</v>
      </c>
      <c r="D42" s="82">
        <f t="shared" si="9"/>
        <v>9615</v>
      </c>
      <c r="E42" s="75">
        <v>0</v>
      </c>
      <c r="F42" s="75">
        <v>0</v>
      </c>
      <c r="G42" s="73">
        <v>9615</v>
      </c>
      <c r="H42" s="73">
        <v>0</v>
      </c>
    </row>
    <row r="43" spans="2:11" x14ac:dyDescent="0.35">
      <c r="B43" s="99" t="s">
        <v>304</v>
      </c>
      <c r="C43" s="100">
        <v>11755.2</v>
      </c>
      <c r="D43" s="101">
        <f t="shared" si="9"/>
        <v>11755.2</v>
      </c>
      <c r="E43" s="102">
        <v>0</v>
      </c>
      <c r="F43" s="102">
        <v>0</v>
      </c>
      <c r="G43" s="102">
        <v>11755.2</v>
      </c>
      <c r="H43" s="100">
        <v>0</v>
      </c>
    </row>
    <row r="44" spans="2:11" x14ac:dyDescent="0.35">
      <c r="B44" s="103" t="s">
        <v>305</v>
      </c>
      <c r="C44" s="104">
        <v>11755.2</v>
      </c>
      <c r="D44" s="105">
        <f t="shared" si="9"/>
        <v>11755.2</v>
      </c>
      <c r="E44" s="106">
        <v>0</v>
      </c>
      <c r="F44" s="106">
        <v>0</v>
      </c>
      <c r="G44" s="106">
        <v>11755.2</v>
      </c>
      <c r="H44" s="104">
        <v>0</v>
      </c>
    </row>
    <row r="45" spans="2:11" x14ac:dyDescent="0.35">
      <c r="B45" s="107" t="s">
        <v>302</v>
      </c>
      <c r="C45" s="108">
        <v>11755.2</v>
      </c>
      <c r="D45" s="109">
        <f t="shared" si="9"/>
        <v>11755.2</v>
      </c>
      <c r="E45" s="110">
        <v>0</v>
      </c>
      <c r="F45" s="110">
        <v>0</v>
      </c>
      <c r="G45" s="108">
        <v>11755.2</v>
      </c>
      <c r="H45" s="108">
        <v>0</v>
      </c>
    </row>
    <row r="46" spans="2:11" ht="29" x14ac:dyDescent="0.35">
      <c r="B46" s="84" t="s">
        <v>306</v>
      </c>
      <c r="C46" s="73">
        <v>11755.2</v>
      </c>
      <c r="D46" s="82">
        <f t="shared" si="9"/>
        <v>11755.2</v>
      </c>
      <c r="E46" s="75">
        <v>0</v>
      </c>
      <c r="F46" s="75">
        <v>0</v>
      </c>
      <c r="G46" s="73">
        <v>11755.2</v>
      </c>
      <c r="H46" s="73">
        <v>0</v>
      </c>
    </row>
    <row r="47" spans="2:11" x14ac:dyDescent="0.35">
      <c r="B47" s="99" t="s">
        <v>307</v>
      </c>
      <c r="C47" s="100">
        <v>232.4</v>
      </c>
      <c r="D47" s="101">
        <f t="shared" si="9"/>
        <v>232.4</v>
      </c>
      <c r="E47" s="102">
        <v>0</v>
      </c>
      <c r="F47" s="102">
        <v>0</v>
      </c>
      <c r="G47" s="102">
        <v>0</v>
      </c>
      <c r="H47" s="100">
        <v>232.4</v>
      </c>
    </row>
    <row r="48" spans="2:11" x14ac:dyDescent="0.35">
      <c r="B48" s="103" t="s">
        <v>308</v>
      </c>
      <c r="C48" s="104">
        <v>232.4</v>
      </c>
      <c r="D48" s="105">
        <f t="shared" si="9"/>
        <v>232.4</v>
      </c>
      <c r="E48" s="106">
        <v>0</v>
      </c>
      <c r="F48" s="106">
        <v>0</v>
      </c>
      <c r="G48" s="106">
        <v>0</v>
      </c>
      <c r="H48" s="104">
        <v>232.4</v>
      </c>
    </row>
    <row r="49" spans="2:8" x14ac:dyDescent="0.35">
      <c r="B49" s="107" t="s">
        <v>309</v>
      </c>
      <c r="C49" s="108">
        <v>232.4</v>
      </c>
      <c r="D49" s="109">
        <f t="shared" si="9"/>
        <v>232.4</v>
      </c>
      <c r="E49" s="110">
        <v>0</v>
      </c>
      <c r="F49" s="110">
        <v>0</v>
      </c>
      <c r="G49" s="108">
        <v>0</v>
      </c>
      <c r="H49" s="108">
        <v>232.4</v>
      </c>
    </row>
    <row r="50" spans="2:8" ht="29" x14ac:dyDescent="0.35">
      <c r="B50" s="84" t="s">
        <v>310</v>
      </c>
      <c r="C50" s="73">
        <v>232.4</v>
      </c>
      <c r="D50" s="82">
        <f t="shared" si="9"/>
        <v>232.4</v>
      </c>
      <c r="E50" s="75">
        <v>0</v>
      </c>
      <c r="F50" s="75">
        <v>0</v>
      </c>
      <c r="G50" s="73">
        <v>0</v>
      </c>
      <c r="H50" s="73">
        <v>232.4</v>
      </c>
    </row>
    <row r="51" spans="2:8" x14ac:dyDescent="0.35">
      <c r="B51" s="99" t="s">
        <v>311</v>
      </c>
      <c r="C51" s="100">
        <v>30318.260000000002</v>
      </c>
      <c r="D51" s="101">
        <f t="shared" si="9"/>
        <v>30318.260000000002</v>
      </c>
      <c r="E51" s="102">
        <v>0</v>
      </c>
      <c r="F51" s="102">
        <v>1338</v>
      </c>
      <c r="G51" s="102">
        <v>28980.260000000002</v>
      </c>
      <c r="H51" s="100">
        <v>0</v>
      </c>
    </row>
    <row r="52" spans="2:8" x14ac:dyDescent="0.35">
      <c r="B52" s="103" t="s">
        <v>312</v>
      </c>
      <c r="C52" s="104">
        <v>18450.260000000002</v>
      </c>
      <c r="D52" s="105">
        <f t="shared" si="9"/>
        <v>18450.260000000002</v>
      </c>
      <c r="E52" s="106">
        <v>0</v>
      </c>
      <c r="F52" s="106">
        <v>1338</v>
      </c>
      <c r="G52" s="106">
        <v>17112.260000000002</v>
      </c>
      <c r="H52" s="104">
        <v>0</v>
      </c>
    </row>
    <row r="53" spans="2:8" x14ac:dyDescent="0.35">
      <c r="B53" s="107" t="s">
        <v>302</v>
      </c>
      <c r="C53" s="108">
        <v>18450.260000000002</v>
      </c>
      <c r="D53" s="109">
        <f t="shared" si="9"/>
        <v>18450.260000000002</v>
      </c>
      <c r="E53" s="110">
        <v>0</v>
      </c>
      <c r="F53" s="110">
        <v>1338</v>
      </c>
      <c r="G53" s="108">
        <v>17112.260000000002</v>
      </c>
      <c r="H53" s="108">
        <v>0</v>
      </c>
    </row>
    <row r="54" spans="2:8" ht="29" x14ac:dyDescent="0.35">
      <c r="B54" s="84" t="s">
        <v>313</v>
      </c>
      <c r="C54" s="73">
        <v>9727.6200000000008</v>
      </c>
      <c r="D54" s="82">
        <f t="shared" si="9"/>
        <v>9727.6200000000008</v>
      </c>
      <c r="E54" s="75">
        <v>0</v>
      </c>
      <c r="F54" s="75">
        <v>1338</v>
      </c>
      <c r="G54" s="73">
        <v>8389.6200000000008</v>
      </c>
      <c r="H54" s="73">
        <v>0</v>
      </c>
    </row>
    <row r="55" spans="2:8" x14ac:dyDescent="0.35">
      <c r="B55" s="84" t="s">
        <v>314</v>
      </c>
      <c r="C55" s="73">
        <v>8722.64</v>
      </c>
      <c r="D55" s="82">
        <f t="shared" si="9"/>
        <v>8722.64</v>
      </c>
      <c r="E55" s="75">
        <v>0</v>
      </c>
      <c r="F55" s="75">
        <v>0</v>
      </c>
      <c r="G55" s="73">
        <v>8722.64</v>
      </c>
      <c r="H55" s="73">
        <v>0</v>
      </c>
    </row>
    <row r="56" spans="2:8" x14ac:dyDescent="0.35">
      <c r="B56" s="103" t="s">
        <v>315</v>
      </c>
      <c r="C56" s="104">
        <v>10368</v>
      </c>
      <c r="D56" s="105">
        <f t="shared" si="9"/>
        <v>10368</v>
      </c>
      <c r="E56" s="106">
        <v>0</v>
      </c>
      <c r="F56" s="106">
        <v>0</v>
      </c>
      <c r="G56" s="106">
        <v>10368</v>
      </c>
      <c r="H56" s="104">
        <v>0</v>
      </c>
    </row>
    <row r="57" spans="2:8" x14ac:dyDescent="0.35">
      <c r="B57" s="107" t="s">
        <v>302</v>
      </c>
      <c r="C57" s="108">
        <v>5308</v>
      </c>
      <c r="D57" s="109">
        <f t="shared" si="9"/>
        <v>5308</v>
      </c>
      <c r="E57" s="110">
        <v>0</v>
      </c>
      <c r="F57" s="110">
        <v>0</v>
      </c>
      <c r="G57" s="108">
        <v>5308</v>
      </c>
      <c r="H57" s="108">
        <v>0</v>
      </c>
    </row>
    <row r="58" spans="2:8" x14ac:dyDescent="0.35">
      <c r="B58" s="84" t="s">
        <v>316</v>
      </c>
      <c r="C58" s="73">
        <v>5308</v>
      </c>
      <c r="D58" s="82">
        <f t="shared" si="9"/>
        <v>5308</v>
      </c>
      <c r="E58" s="75">
        <v>0</v>
      </c>
      <c r="F58" s="75">
        <v>0</v>
      </c>
      <c r="G58" s="73">
        <v>5308</v>
      </c>
      <c r="H58" s="73">
        <v>0</v>
      </c>
    </row>
    <row r="59" spans="2:8" x14ac:dyDescent="0.35">
      <c r="B59" s="107" t="s">
        <v>317</v>
      </c>
      <c r="C59" s="108">
        <v>5060</v>
      </c>
      <c r="D59" s="109">
        <f t="shared" si="9"/>
        <v>5060</v>
      </c>
      <c r="E59" s="110">
        <v>0</v>
      </c>
      <c r="F59" s="110">
        <v>0</v>
      </c>
      <c r="G59" s="108">
        <v>5060</v>
      </c>
      <c r="H59" s="108">
        <v>0</v>
      </c>
    </row>
    <row r="60" spans="2:8" ht="29" x14ac:dyDescent="0.35">
      <c r="B60" s="84" t="s">
        <v>318</v>
      </c>
      <c r="C60" s="73">
        <v>5060</v>
      </c>
      <c r="D60" s="82">
        <f t="shared" si="9"/>
        <v>5060</v>
      </c>
      <c r="E60" s="75">
        <v>0</v>
      </c>
      <c r="F60" s="75">
        <v>0</v>
      </c>
      <c r="G60" s="73">
        <v>5060</v>
      </c>
      <c r="H60" s="73">
        <v>0</v>
      </c>
    </row>
    <row r="61" spans="2:8" x14ac:dyDescent="0.35">
      <c r="B61" s="103" t="s">
        <v>319</v>
      </c>
      <c r="C61" s="104">
        <v>1500</v>
      </c>
      <c r="D61" s="105">
        <f t="shared" si="9"/>
        <v>1500</v>
      </c>
      <c r="E61" s="106">
        <v>0</v>
      </c>
      <c r="F61" s="106">
        <v>0</v>
      </c>
      <c r="G61" s="106">
        <v>1500</v>
      </c>
      <c r="H61" s="104">
        <v>0</v>
      </c>
    </row>
    <row r="62" spans="2:8" x14ac:dyDescent="0.35">
      <c r="B62" s="107" t="s">
        <v>302</v>
      </c>
      <c r="C62" s="108">
        <v>1500</v>
      </c>
      <c r="D62" s="109">
        <f t="shared" si="9"/>
        <v>1500</v>
      </c>
      <c r="E62" s="110">
        <v>0</v>
      </c>
      <c r="F62" s="110">
        <v>0</v>
      </c>
      <c r="G62" s="108">
        <v>1500</v>
      </c>
      <c r="H62" s="108">
        <v>0</v>
      </c>
    </row>
    <row r="63" spans="2:8" x14ac:dyDescent="0.35">
      <c r="B63" s="84" t="s">
        <v>335</v>
      </c>
      <c r="C63" s="73">
        <v>1500</v>
      </c>
      <c r="D63" s="82">
        <f t="shared" si="9"/>
        <v>1500</v>
      </c>
      <c r="E63" s="75">
        <v>0</v>
      </c>
      <c r="F63" s="75">
        <v>0</v>
      </c>
      <c r="G63" s="73">
        <v>1500</v>
      </c>
      <c r="H63" s="73">
        <v>0</v>
      </c>
    </row>
    <row r="64" spans="2:8" x14ac:dyDescent="0.35">
      <c r="B64" s="99" t="s">
        <v>320</v>
      </c>
      <c r="C64" s="100">
        <v>355351.12000000005</v>
      </c>
      <c r="D64" s="101">
        <f t="shared" si="9"/>
        <v>355351.12</v>
      </c>
      <c r="E64" s="102">
        <v>0</v>
      </c>
      <c r="F64" s="102">
        <v>355351.12</v>
      </c>
      <c r="G64" s="102">
        <v>0</v>
      </c>
      <c r="H64" s="100">
        <v>0</v>
      </c>
    </row>
    <row r="65" spans="2:8" x14ac:dyDescent="0.35">
      <c r="B65" s="103" t="s">
        <v>321</v>
      </c>
      <c r="C65" s="104">
        <v>59078.720000000008</v>
      </c>
      <c r="D65" s="105">
        <f t="shared" si="9"/>
        <v>59078.720000000001</v>
      </c>
      <c r="E65" s="106">
        <v>0</v>
      </c>
      <c r="F65" s="106">
        <v>59078.720000000001</v>
      </c>
      <c r="G65" s="106">
        <v>0</v>
      </c>
      <c r="H65" s="104">
        <v>0</v>
      </c>
    </row>
    <row r="66" spans="2:8" x14ac:dyDescent="0.35">
      <c r="B66" s="107" t="s">
        <v>302</v>
      </c>
      <c r="C66" s="108">
        <v>59078.720000000008</v>
      </c>
      <c r="D66" s="109">
        <f t="shared" si="9"/>
        <v>59078.720000000001</v>
      </c>
      <c r="E66" s="110">
        <v>0</v>
      </c>
      <c r="F66" s="110">
        <v>59078.720000000001</v>
      </c>
      <c r="G66" s="108">
        <v>0</v>
      </c>
      <c r="H66" s="108">
        <v>0</v>
      </c>
    </row>
    <row r="67" spans="2:8" ht="29" x14ac:dyDescent="0.35">
      <c r="B67" s="84" t="s">
        <v>322</v>
      </c>
      <c r="C67" s="73">
        <v>59078.720000000008</v>
      </c>
      <c r="D67" s="82">
        <f t="shared" si="9"/>
        <v>59078.720000000001</v>
      </c>
      <c r="E67" s="75">
        <v>0</v>
      </c>
      <c r="F67" s="75">
        <v>59078.720000000001</v>
      </c>
      <c r="G67" s="73">
        <v>0</v>
      </c>
      <c r="H67" s="73">
        <v>0</v>
      </c>
    </row>
    <row r="68" spans="2:8" x14ac:dyDescent="0.35">
      <c r="B68" s="103" t="s">
        <v>323</v>
      </c>
      <c r="C68" s="104">
        <v>45442.400000000001</v>
      </c>
      <c r="D68" s="105">
        <f t="shared" si="9"/>
        <v>45442.400000000001</v>
      </c>
      <c r="E68" s="106">
        <v>0</v>
      </c>
      <c r="F68" s="106">
        <v>45442.400000000001</v>
      </c>
      <c r="G68" s="106">
        <v>0</v>
      </c>
      <c r="H68" s="104">
        <v>0</v>
      </c>
    </row>
    <row r="69" spans="2:8" x14ac:dyDescent="0.35">
      <c r="B69" s="107" t="s">
        <v>302</v>
      </c>
      <c r="C69" s="108">
        <v>45442.400000000001</v>
      </c>
      <c r="D69" s="109">
        <f t="shared" si="9"/>
        <v>45442.400000000001</v>
      </c>
      <c r="E69" s="110">
        <v>0</v>
      </c>
      <c r="F69" s="110">
        <v>45442.400000000001</v>
      </c>
      <c r="G69" s="108">
        <v>0</v>
      </c>
      <c r="H69" s="108">
        <v>0</v>
      </c>
    </row>
    <row r="70" spans="2:8" ht="29" x14ac:dyDescent="0.35">
      <c r="B70" s="84" t="s">
        <v>322</v>
      </c>
      <c r="C70" s="73">
        <v>45442.400000000001</v>
      </c>
      <c r="D70" s="82">
        <f t="shared" si="9"/>
        <v>45442.400000000001</v>
      </c>
      <c r="E70" s="75">
        <v>0</v>
      </c>
      <c r="F70" s="75">
        <v>45442.400000000001</v>
      </c>
      <c r="G70" s="73">
        <v>0</v>
      </c>
      <c r="H70" s="73">
        <v>0</v>
      </c>
    </row>
    <row r="71" spans="2:8" x14ac:dyDescent="0.35">
      <c r="B71" s="103" t="s">
        <v>324</v>
      </c>
      <c r="C71" s="104">
        <v>129791.28000000001</v>
      </c>
      <c r="D71" s="105">
        <f t="shared" si="9"/>
        <v>129791.28</v>
      </c>
      <c r="E71" s="106">
        <v>0</v>
      </c>
      <c r="F71" s="106">
        <v>129791.28</v>
      </c>
      <c r="G71" s="106">
        <v>0</v>
      </c>
      <c r="H71" s="104">
        <v>0</v>
      </c>
    </row>
    <row r="72" spans="2:8" x14ac:dyDescent="0.35">
      <c r="B72" s="107" t="s">
        <v>302</v>
      </c>
      <c r="C72" s="108">
        <v>129791.28000000001</v>
      </c>
      <c r="D72" s="109">
        <f t="shared" si="9"/>
        <v>129791.28</v>
      </c>
      <c r="E72" s="110">
        <v>0</v>
      </c>
      <c r="F72" s="110">
        <v>129791.28</v>
      </c>
      <c r="G72" s="108">
        <v>0</v>
      </c>
      <c r="H72" s="108">
        <v>0</v>
      </c>
    </row>
    <row r="73" spans="2:8" ht="29" x14ac:dyDescent="0.35">
      <c r="B73" s="84" t="s">
        <v>322</v>
      </c>
      <c r="C73" s="73">
        <v>129791.28000000001</v>
      </c>
      <c r="D73" s="82">
        <f t="shared" si="9"/>
        <v>129791.28</v>
      </c>
      <c r="E73" s="75">
        <v>0</v>
      </c>
      <c r="F73" s="75">
        <v>129791.28</v>
      </c>
      <c r="G73" s="73">
        <v>0</v>
      </c>
      <c r="H73" s="73">
        <v>0</v>
      </c>
    </row>
    <row r="74" spans="2:8" x14ac:dyDescent="0.35">
      <c r="B74" s="103" t="s">
        <v>325</v>
      </c>
      <c r="C74" s="104">
        <v>121038.72000000002</v>
      </c>
      <c r="D74" s="105">
        <f t="shared" si="9"/>
        <v>121038.72</v>
      </c>
      <c r="E74" s="106">
        <v>0</v>
      </c>
      <c r="F74" s="106">
        <v>121038.72</v>
      </c>
      <c r="G74" s="106">
        <v>0</v>
      </c>
      <c r="H74" s="104">
        <v>0</v>
      </c>
    </row>
    <row r="75" spans="2:8" x14ac:dyDescent="0.35">
      <c r="B75" s="107" t="s">
        <v>302</v>
      </c>
      <c r="C75" s="108">
        <v>121038.72000000002</v>
      </c>
      <c r="D75" s="109">
        <f t="shared" si="9"/>
        <v>121038.72</v>
      </c>
      <c r="E75" s="110">
        <v>0</v>
      </c>
      <c r="F75" s="110">
        <v>121038.72</v>
      </c>
      <c r="G75" s="108">
        <v>0</v>
      </c>
      <c r="H75" s="108">
        <v>0</v>
      </c>
    </row>
    <row r="76" spans="2:8" ht="29" x14ac:dyDescent="0.35">
      <c r="B76" s="84" t="s">
        <v>322</v>
      </c>
      <c r="C76" s="73">
        <v>121038.72000000002</v>
      </c>
      <c r="D76" s="82">
        <f t="shared" si="9"/>
        <v>121038.72</v>
      </c>
      <c r="E76" s="75">
        <v>0</v>
      </c>
      <c r="F76" s="75">
        <v>121038.72</v>
      </c>
      <c r="G76" s="73">
        <v>0</v>
      </c>
      <c r="H76" s="73">
        <v>0</v>
      </c>
    </row>
    <row r="77" spans="2:8" x14ac:dyDescent="0.35">
      <c r="B77" s="99" t="s">
        <v>326</v>
      </c>
      <c r="C77" s="100">
        <v>73404</v>
      </c>
      <c r="D77" s="101">
        <f t="shared" si="9"/>
        <v>73404</v>
      </c>
      <c r="E77" s="102">
        <v>39002</v>
      </c>
      <c r="F77" s="102">
        <v>4402</v>
      </c>
      <c r="G77" s="102">
        <v>30000</v>
      </c>
      <c r="H77" s="100">
        <v>0</v>
      </c>
    </row>
    <row r="78" spans="2:8" x14ac:dyDescent="0.35">
      <c r="B78" s="103" t="s">
        <v>327</v>
      </c>
      <c r="C78" s="104">
        <v>34402</v>
      </c>
      <c r="D78" s="105">
        <f t="shared" si="9"/>
        <v>34402</v>
      </c>
      <c r="E78" s="106">
        <v>0</v>
      </c>
      <c r="F78" s="106">
        <v>4402</v>
      </c>
      <c r="G78" s="106">
        <v>30000</v>
      </c>
      <c r="H78" s="104">
        <v>0</v>
      </c>
    </row>
    <row r="79" spans="2:8" x14ac:dyDescent="0.35">
      <c r="B79" s="107" t="s">
        <v>302</v>
      </c>
      <c r="C79" s="108">
        <v>34402</v>
      </c>
      <c r="D79" s="109">
        <f t="shared" si="9"/>
        <v>34402</v>
      </c>
      <c r="E79" s="110">
        <v>0</v>
      </c>
      <c r="F79" s="110">
        <v>4402</v>
      </c>
      <c r="G79" s="108">
        <v>30000</v>
      </c>
      <c r="H79" s="108">
        <v>0</v>
      </c>
    </row>
    <row r="80" spans="2:8" ht="43.5" x14ac:dyDescent="0.35">
      <c r="B80" s="84" t="s">
        <v>328</v>
      </c>
      <c r="C80" s="73">
        <v>34402</v>
      </c>
      <c r="D80" s="82">
        <f t="shared" si="9"/>
        <v>34402</v>
      </c>
      <c r="E80" s="75">
        <v>0</v>
      </c>
      <c r="F80" s="75">
        <v>4402</v>
      </c>
      <c r="G80" s="73">
        <v>30000</v>
      </c>
      <c r="H80" s="73">
        <v>0</v>
      </c>
    </row>
    <row r="81" spans="2:8" x14ac:dyDescent="0.35">
      <c r="B81" s="103" t="s">
        <v>329</v>
      </c>
      <c r="C81" s="104">
        <v>39002</v>
      </c>
      <c r="D81" s="105">
        <f t="shared" si="9"/>
        <v>39002</v>
      </c>
      <c r="E81" s="106">
        <v>39002</v>
      </c>
      <c r="F81" s="106">
        <v>0</v>
      </c>
      <c r="G81" s="106">
        <v>0</v>
      </c>
      <c r="H81" s="104">
        <v>0</v>
      </c>
    </row>
    <row r="82" spans="2:8" x14ac:dyDescent="0.35">
      <c r="B82" s="107" t="s">
        <v>302</v>
      </c>
      <c r="C82" s="108">
        <v>39002</v>
      </c>
      <c r="D82" s="109">
        <f t="shared" si="9"/>
        <v>39002</v>
      </c>
      <c r="E82" s="110">
        <v>39002</v>
      </c>
      <c r="F82" s="110">
        <v>0</v>
      </c>
      <c r="G82" s="108">
        <v>0</v>
      </c>
      <c r="H82" s="108">
        <v>0</v>
      </c>
    </row>
    <row r="83" spans="2:8" ht="15" thickBot="1" x14ac:dyDescent="0.4">
      <c r="B83" s="111" t="s">
        <v>330</v>
      </c>
      <c r="C83" s="112">
        <v>39002</v>
      </c>
      <c r="D83" s="113">
        <f t="shared" si="9"/>
        <v>39002</v>
      </c>
      <c r="E83" s="114">
        <v>39002</v>
      </c>
      <c r="F83" s="114">
        <v>0</v>
      </c>
      <c r="G83" s="112">
        <v>0</v>
      </c>
      <c r="H83" s="112">
        <v>0</v>
      </c>
    </row>
    <row r="84" spans="2:8" x14ac:dyDescent="0.35">
      <c r="B84" s="115" t="s">
        <v>293</v>
      </c>
      <c r="C84" s="116">
        <v>480675.98000000004</v>
      </c>
      <c r="D84" s="117">
        <f t="shared" si="9"/>
        <v>480675.98</v>
      </c>
      <c r="E84" s="118">
        <v>39002</v>
      </c>
      <c r="F84" s="118">
        <v>361091.12</v>
      </c>
      <c r="G84" s="116">
        <v>80350.459999999992</v>
      </c>
      <c r="H84" s="116">
        <v>232.4</v>
      </c>
    </row>
    <row r="87" spans="2:8" x14ac:dyDescent="0.35">
      <c r="B87" s="119" t="s">
        <v>331</v>
      </c>
    </row>
    <row r="89" spans="2:8" x14ac:dyDescent="0.35">
      <c r="B89" s="120" t="s">
        <v>332</v>
      </c>
      <c r="C89" s="121" t="s">
        <v>333</v>
      </c>
    </row>
    <row r="90" spans="2:8" x14ac:dyDescent="0.35">
      <c r="B90" s="122" t="s">
        <v>302</v>
      </c>
      <c r="C90" s="58">
        <v>475383.58000000007</v>
      </c>
    </row>
    <row r="91" spans="2:8" x14ac:dyDescent="0.35">
      <c r="B91" s="122" t="s">
        <v>334</v>
      </c>
      <c r="C91" s="58">
        <v>1141775</v>
      </c>
    </row>
    <row r="92" spans="2:8" x14ac:dyDescent="0.35">
      <c r="B92" s="122" t="s">
        <v>317</v>
      </c>
      <c r="C92" s="58">
        <v>5060</v>
      </c>
    </row>
    <row r="93" spans="2:8" x14ac:dyDescent="0.35">
      <c r="B93" s="122" t="s">
        <v>309</v>
      </c>
      <c r="C93" s="58">
        <v>232.4</v>
      </c>
    </row>
    <row r="94" spans="2:8" x14ac:dyDescent="0.35">
      <c r="B94" s="123" t="s">
        <v>293</v>
      </c>
      <c r="C94" s="124">
        <f>SUM(C90:C93)</f>
        <v>1622450.98</v>
      </c>
    </row>
  </sheetData>
  <mergeCells count="12">
    <mergeCell ref="B2:H2"/>
    <mergeCell ref="B4:H4"/>
    <mergeCell ref="B6:H6"/>
    <mergeCell ref="B8:B9"/>
    <mergeCell ref="C8:C9"/>
    <mergeCell ref="D8:D9"/>
    <mergeCell ref="E8:H8"/>
    <mergeCell ref="B33:H33"/>
    <mergeCell ref="B37:B38"/>
    <mergeCell ref="C37:C38"/>
    <mergeCell ref="D37:D38"/>
    <mergeCell ref="E37:H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77B0-921D-4C13-BCEE-32FBB9201A2C}">
  <dimension ref="B1:U109"/>
  <sheetViews>
    <sheetView zoomScale="80" zoomScaleNormal="80" workbookViewId="0">
      <selection activeCell="B58" sqref="B58"/>
    </sheetView>
  </sheetViews>
  <sheetFormatPr defaultRowHeight="14.5" x14ac:dyDescent="0.35"/>
  <cols>
    <col min="1" max="1" width="7.1796875" customWidth="1"/>
    <col min="2" max="2" width="32.26953125" style="56" customWidth="1"/>
    <col min="3" max="3" width="52.54296875" customWidth="1"/>
    <col min="4" max="4" width="12.453125" bestFit="1" customWidth="1"/>
    <col min="5" max="5" width="5.453125" customWidth="1"/>
    <col min="6" max="6" width="10.453125" customWidth="1"/>
    <col min="7" max="7" width="6.1796875" customWidth="1"/>
    <col min="8" max="8" width="9.54296875" bestFit="1" customWidth="1"/>
    <col min="9" max="9" width="13.81640625" bestFit="1" customWidth="1"/>
    <col min="10" max="10" width="10.54296875" customWidth="1"/>
    <col min="11" max="11" width="8.54296875" customWidth="1"/>
    <col min="12" max="12" width="10.54296875" bestFit="1" customWidth="1"/>
    <col min="13" max="13" width="10.1796875" customWidth="1"/>
    <col min="14" max="14" width="12.453125" bestFit="1" customWidth="1"/>
    <col min="15" max="15" width="10.453125" bestFit="1" customWidth="1"/>
    <col min="16" max="16" width="11.1796875" bestFit="1" customWidth="1"/>
    <col min="17" max="17" width="10.1796875" bestFit="1" customWidth="1"/>
    <col min="18" max="18" width="11.1796875" customWidth="1"/>
    <col min="19" max="19" width="9.453125" bestFit="1" customWidth="1"/>
  </cols>
  <sheetData>
    <row r="1" spans="2:13" ht="18.5" x14ac:dyDescent="0.45">
      <c r="B1" s="209" t="s">
        <v>263</v>
      </c>
      <c r="C1" s="209"/>
      <c r="D1" s="209"/>
      <c r="E1" s="209"/>
      <c r="F1" s="125"/>
      <c r="G1" s="125"/>
      <c r="H1" s="125"/>
      <c r="I1" s="125"/>
      <c r="J1" s="125"/>
      <c r="K1" s="125"/>
      <c r="L1" s="125"/>
    </row>
    <row r="2" spans="2:13" ht="8.5" customHeight="1" x14ac:dyDescent="0.45">
      <c r="B2" s="126"/>
      <c r="C2" s="127"/>
      <c r="D2" s="128"/>
      <c r="E2" s="128"/>
      <c r="F2" s="54"/>
      <c r="G2" s="54"/>
      <c r="H2" s="54"/>
      <c r="I2" s="129"/>
      <c r="J2" s="129"/>
      <c r="K2" s="129"/>
      <c r="L2" s="54"/>
    </row>
    <row r="3" spans="2:13" ht="18.5" x14ac:dyDescent="0.45">
      <c r="B3" s="210" t="s">
        <v>336</v>
      </c>
      <c r="C3" s="210"/>
      <c r="D3" s="210"/>
      <c r="E3" s="210"/>
      <c r="F3" s="130"/>
      <c r="G3" s="130"/>
      <c r="H3" s="130"/>
      <c r="I3" s="130"/>
      <c r="J3" s="130"/>
      <c r="K3" s="130"/>
      <c r="L3" s="130"/>
    </row>
    <row r="4" spans="2:13" x14ac:dyDescent="0.35">
      <c r="C4" s="58"/>
      <c r="J4" s="76"/>
      <c r="K4" s="76"/>
      <c r="M4" s="58"/>
    </row>
    <row r="5" spans="2:13" ht="15.65" customHeight="1" x14ac:dyDescent="0.35">
      <c r="B5" s="54" t="s">
        <v>337</v>
      </c>
      <c r="C5" s="58"/>
      <c r="J5" s="76"/>
      <c r="K5" s="76"/>
      <c r="M5" s="58"/>
    </row>
    <row r="6" spans="2:13" x14ac:dyDescent="0.35">
      <c r="C6" s="58"/>
      <c r="J6" s="76"/>
      <c r="K6" s="76"/>
      <c r="M6" s="58"/>
    </row>
    <row r="7" spans="2:13" x14ac:dyDescent="0.35">
      <c r="B7" s="59" t="s">
        <v>338</v>
      </c>
      <c r="C7" s="59" t="s">
        <v>339</v>
      </c>
      <c r="D7" s="60" t="s">
        <v>333</v>
      </c>
      <c r="J7" s="76"/>
      <c r="K7" s="76"/>
      <c r="M7" s="58"/>
    </row>
    <row r="8" spans="2:13" ht="29" x14ac:dyDescent="0.35">
      <c r="B8" s="131" t="s">
        <v>340</v>
      </c>
      <c r="C8" s="132" t="s">
        <v>341</v>
      </c>
      <c r="D8" s="133">
        <v>1337320.55</v>
      </c>
      <c r="J8" s="76"/>
      <c r="K8" s="76"/>
      <c r="M8" s="58"/>
    </row>
    <row r="9" spans="2:13" ht="58" x14ac:dyDescent="0.35">
      <c r="B9" s="134" t="s">
        <v>342</v>
      </c>
      <c r="C9" s="134" t="s">
        <v>343</v>
      </c>
      <c r="D9" s="133">
        <v>-123895</v>
      </c>
      <c r="I9" s="76"/>
      <c r="J9" s="76"/>
      <c r="L9" s="58"/>
    </row>
    <row r="10" spans="2:13" x14ac:dyDescent="0.35">
      <c r="B10" s="196" t="s">
        <v>344</v>
      </c>
      <c r="C10" s="196"/>
      <c r="D10" s="135">
        <f>SUM(D8:D9)</f>
        <v>1213425.55</v>
      </c>
      <c r="H10" s="85"/>
      <c r="I10" s="76"/>
    </row>
    <row r="11" spans="2:13" x14ac:dyDescent="0.35">
      <c r="B11" s="136"/>
      <c r="C11" s="137"/>
      <c r="D11" s="81"/>
      <c r="H11" s="85"/>
      <c r="I11" s="76"/>
      <c r="M11" s="138"/>
    </row>
    <row r="12" spans="2:13" x14ac:dyDescent="0.35">
      <c r="B12" s="136"/>
      <c r="C12" s="137"/>
      <c r="D12" s="81"/>
      <c r="F12" s="76"/>
    </row>
    <row r="13" spans="2:13" ht="36" customHeight="1" x14ac:dyDescent="0.35">
      <c r="B13" s="211" t="s">
        <v>345</v>
      </c>
      <c r="C13" s="211"/>
      <c r="D13" s="211"/>
      <c r="E13" s="211"/>
    </row>
    <row r="15" spans="2:13" ht="29" x14ac:dyDescent="0.35">
      <c r="B15" s="59" t="s">
        <v>346</v>
      </c>
      <c r="C15" s="59" t="s">
        <v>339</v>
      </c>
      <c r="D15" s="60" t="s">
        <v>347</v>
      </c>
      <c r="E15" s="60" t="s">
        <v>348</v>
      </c>
    </row>
    <row r="16" spans="2:13" x14ac:dyDescent="0.35">
      <c r="B16" s="139"/>
      <c r="C16" s="140"/>
      <c r="D16" s="141">
        <f>SUM(D17)</f>
        <v>702.35</v>
      </c>
      <c r="E16" s="142"/>
    </row>
    <row r="17" spans="2:6" ht="29" x14ac:dyDescent="0.35">
      <c r="B17" s="143" t="s">
        <v>301</v>
      </c>
      <c r="C17" s="134" t="s">
        <v>349</v>
      </c>
      <c r="D17" s="133">
        <v>702.35</v>
      </c>
      <c r="E17" s="144">
        <v>55</v>
      </c>
    </row>
    <row r="18" spans="2:6" x14ac:dyDescent="0.35">
      <c r="B18" s="139" t="s">
        <v>350</v>
      </c>
      <c r="C18" s="140"/>
      <c r="D18" s="141">
        <f>SUM(D19:D21)</f>
        <v>57711.430000000008</v>
      </c>
      <c r="E18" s="142"/>
    </row>
    <row r="19" spans="2:6" ht="29" x14ac:dyDescent="0.35">
      <c r="B19" s="145" t="s">
        <v>351</v>
      </c>
      <c r="C19" s="134" t="s">
        <v>352</v>
      </c>
      <c r="D19" s="133">
        <v>27163</v>
      </c>
      <c r="E19" s="144">
        <v>15</v>
      </c>
    </row>
    <row r="20" spans="2:6" x14ac:dyDescent="0.35">
      <c r="B20" s="203" t="s">
        <v>353</v>
      </c>
      <c r="C20" s="205" t="s">
        <v>354</v>
      </c>
      <c r="D20" s="133">
        <v>28151.52</v>
      </c>
      <c r="E20" s="144">
        <v>50</v>
      </c>
    </row>
    <row r="21" spans="2:6" x14ac:dyDescent="0.35">
      <c r="B21" s="207"/>
      <c r="C21" s="206"/>
      <c r="D21" s="133">
        <v>2396.91</v>
      </c>
      <c r="E21" s="144">
        <v>55</v>
      </c>
    </row>
    <row r="22" spans="2:6" x14ac:dyDescent="0.35">
      <c r="B22" s="139" t="s">
        <v>304</v>
      </c>
      <c r="C22" s="140"/>
      <c r="D22" s="141">
        <f>SUM(D23)</f>
        <v>1728</v>
      </c>
      <c r="E22" s="142"/>
    </row>
    <row r="23" spans="2:6" s="152" customFormat="1" ht="29" x14ac:dyDescent="0.35">
      <c r="B23" s="148" t="s">
        <v>355</v>
      </c>
      <c r="C23" s="149" t="s">
        <v>356</v>
      </c>
      <c r="D23" s="150">
        <v>1728</v>
      </c>
      <c r="E23" s="151">
        <v>55</v>
      </c>
    </row>
    <row r="24" spans="2:6" x14ac:dyDescent="0.35">
      <c r="B24" s="140" t="s">
        <v>307</v>
      </c>
      <c r="C24" s="140"/>
      <c r="D24" s="141">
        <f>SUM(D25:D27)</f>
        <v>491177.04000000004</v>
      </c>
      <c r="E24" s="142"/>
    </row>
    <row r="25" spans="2:6" ht="29" x14ac:dyDescent="0.35">
      <c r="B25" s="203" t="s">
        <v>357</v>
      </c>
      <c r="C25" s="134" t="s">
        <v>358</v>
      </c>
      <c r="D25" s="133">
        <v>166874.71</v>
      </c>
      <c r="E25" s="144">
        <v>55</v>
      </c>
    </row>
    <row r="26" spans="2:6" ht="29" x14ac:dyDescent="0.35">
      <c r="B26" s="207"/>
      <c r="C26" s="134" t="s">
        <v>359</v>
      </c>
      <c r="D26" s="133">
        <v>303819.93</v>
      </c>
      <c r="E26" s="144">
        <v>55</v>
      </c>
    </row>
    <row r="27" spans="2:6" x14ac:dyDescent="0.35">
      <c r="B27" s="143" t="s">
        <v>360</v>
      </c>
      <c r="C27" s="134" t="s">
        <v>361</v>
      </c>
      <c r="D27" s="133">
        <v>20482.400000000001</v>
      </c>
      <c r="E27" s="144">
        <v>45</v>
      </c>
    </row>
    <row r="28" spans="2:6" x14ac:dyDescent="0.35">
      <c r="B28" s="140" t="s">
        <v>311</v>
      </c>
      <c r="C28" s="140"/>
      <c r="D28" s="141">
        <f>SUM(D29:D31)</f>
        <v>7958.1100000000006</v>
      </c>
      <c r="E28" s="142"/>
      <c r="F28" s="58"/>
    </row>
    <row r="29" spans="2:6" ht="29" x14ac:dyDescent="0.35">
      <c r="B29" s="203" t="s">
        <v>362</v>
      </c>
      <c r="C29" s="134" t="s">
        <v>363</v>
      </c>
      <c r="D29" s="133">
        <v>1695.39</v>
      </c>
      <c r="E29" s="144">
        <v>55</v>
      </c>
      <c r="F29" s="58"/>
    </row>
    <row r="30" spans="2:6" x14ac:dyDescent="0.35">
      <c r="B30" s="207"/>
      <c r="C30" s="134" t="s">
        <v>364</v>
      </c>
      <c r="D30" s="133">
        <v>600</v>
      </c>
      <c r="E30" s="144">
        <v>55</v>
      </c>
      <c r="F30" s="153"/>
    </row>
    <row r="31" spans="2:6" ht="43.5" x14ac:dyDescent="0.35">
      <c r="B31" s="134"/>
      <c r="C31" s="134" t="s">
        <v>365</v>
      </c>
      <c r="D31" s="133">
        <v>5662.72</v>
      </c>
      <c r="E31" s="144"/>
      <c r="F31" s="58"/>
    </row>
    <row r="32" spans="2:6" x14ac:dyDescent="0.35">
      <c r="B32" s="139" t="s">
        <v>320</v>
      </c>
      <c r="C32" s="140"/>
      <c r="D32" s="141">
        <f>SUM(D33:D38)</f>
        <v>192177.25000000003</v>
      </c>
      <c r="E32" s="142"/>
      <c r="F32" s="58"/>
    </row>
    <row r="33" spans="2:12" x14ac:dyDescent="0.35">
      <c r="B33" s="143" t="s">
        <v>366</v>
      </c>
      <c r="C33" s="208" t="s">
        <v>367</v>
      </c>
      <c r="D33" s="133">
        <v>2890</v>
      </c>
      <c r="E33" s="144">
        <v>50</v>
      </c>
      <c r="F33" s="58"/>
    </row>
    <row r="34" spans="2:12" ht="29" x14ac:dyDescent="0.35">
      <c r="B34" s="146" t="s">
        <v>368</v>
      </c>
      <c r="C34" s="206"/>
      <c r="D34" s="133">
        <v>3066</v>
      </c>
      <c r="E34" s="144">
        <v>50</v>
      </c>
      <c r="F34" s="58"/>
    </row>
    <row r="35" spans="2:12" x14ac:dyDescent="0.35">
      <c r="B35" s="205" t="s">
        <v>369</v>
      </c>
      <c r="C35" s="212" t="s">
        <v>370</v>
      </c>
      <c r="D35" s="133">
        <v>129110.82</v>
      </c>
      <c r="E35" s="144">
        <v>50</v>
      </c>
      <c r="F35" s="153"/>
    </row>
    <row r="36" spans="2:12" x14ac:dyDescent="0.35">
      <c r="B36" s="206"/>
      <c r="C36" s="213"/>
      <c r="D36" s="156">
        <v>40764.449999999997</v>
      </c>
      <c r="E36" s="144">
        <v>55</v>
      </c>
      <c r="F36" s="58"/>
    </row>
    <row r="37" spans="2:12" ht="19.5" customHeight="1" x14ac:dyDescent="0.35">
      <c r="B37" s="143" t="s">
        <v>371</v>
      </c>
      <c r="C37" s="157" t="s">
        <v>372</v>
      </c>
      <c r="D37" s="133">
        <v>10239.56</v>
      </c>
      <c r="E37" s="144">
        <v>55</v>
      </c>
      <c r="F37" s="58"/>
    </row>
    <row r="38" spans="2:12" ht="29" x14ac:dyDescent="0.35">
      <c r="B38" s="143" t="s">
        <v>278</v>
      </c>
      <c r="C38" s="134" t="s">
        <v>373</v>
      </c>
      <c r="D38" s="133">
        <v>6106.42</v>
      </c>
      <c r="E38" s="144">
        <v>55</v>
      </c>
      <c r="F38" s="58"/>
    </row>
    <row r="39" spans="2:12" ht="15" customHeight="1" x14ac:dyDescent="0.35">
      <c r="B39" s="139" t="s">
        <v>326</v>
      </c>
      <c r="C39" s="140"/>
      <c r="D39" s="141">
        <f>SUM(D40:D42)</f>
        <v>43594.969999999994</v>
      </c>
      <c r="E39" s="142"/>
      <c r="F39" s="58"/>
    </row>
    <row r="40" spans="2:12" x14ac:dyDescent="0.35">
      <c r="B40" s="203" t="s">
        <v>286</v>
      </c>
      <c r="C40" s="205" t="s">
        <v>374</v>
      </c>
      <c r="D40" s="133">
        <v>22158.42</v>
      </c>
      <c r="E40" s="144">
        <v>41</v>
      </c>
      <c r="F40" s="58"/>
    </row>
    <row r="41" spans="2:12" x14ac:dyDescent="0.35">
      <c r="B41" s="204"/>
      <c r="C41" s="208"/>
      <c r="D41" s="133">
        <v>21392.7</v>
      </c>
      <c r="E41" s="144">
        <v>55</v>
      </c>
      <c r="F41" s="58"/>
    </row>
    <row r="42" spans="2:12" x14ac:dyDescent="0.35">
      <c r="B42" s="158" t="s">
        <v>375</v>
      </c>
      <c r="C42" s="155" t="s">
        <v>376</v>
      </c>
      <c r="D42" s="133">
        <v>43.85</v>
      </c>
      <c r="E42" s="144">
        <v>55</v>
      </c>
      <c r="F42" s="58"/>
    </row>
    <row r="43" spans="2:12" x14ac:dyDescent="0.35">
      <c r="B43" s="201" t="s">
        <v>377</v>
      </c>
      <c r="C43" s="201"/>
      <c r="D43" s="135">
        <f>SUM(D16,D18,D22,D24,D28,D32,D39)</f>
        <v>795049.15</v>
      </c>
      <c r="E43" s="159"/>
      <c r="F43" s="76"/>
    </row>
    <row r="44" spans="2:12" ht="15.5" x14ac:dyDescent="0.35">
      <c r="B44" s="160"/>
      <c r="D44" s="58"/>
      <c r="F44" s="161"/>
      <c r="G44" s="161"/>
      <c r="H44" s="161"/>
      <c r="I44" s="161"/>
      <c r="J44" s="161"/>
      <c r="K44" s="161"/>
      <c r="L44" s="161"/>
    </row>
    <row r="45" spans="2:12" x14ac:dyDescent="0.35">
      <c r="C45" s="162" t="s">
        <v>378</v>
      </c>
      <c r="D45" s="163">
        <f>D10-D43</f>
        <v>418376.4</v>
      </c>
      <c r="E45" s="56"/>
      <c r="F45" s="58"/>
    </row>
    <row r="46" spans="2:12" x14ac:dyDescent="0.35">
      <c r="B46" s="136"/>
      <c r="C46" s="137"/>
      <c r="D46" s="81"/>
      <c r="F46" s="76"/>
    </row>
    <row r="47" spans="2:12" ht="50.15" customHeight="1" x14ac:dyDescent="0.35">
      <c r="B47" s="202" t="s">
        <v>379</v>
      </c>
      <c r="C47" s="202"/>
      <c r="D47" s="202"/>
      <c r="E47" s="202"/>
      <c r="F47" s="161"/>
      <c r="G47" s="161"/>
      <c r="H47" s="161"/>
      <c r="I47" s="161"/>
      <c r="J47" s="161"/>
      <c r="K47" s="161"/>
      <c r="L47" s="161"/>
    </row>
    <row r="48" spans="2:12" ht="15.5" x14ac:dyDescent="0.35">
      <c r="B48" s="164"/>
      <c r="C48" s="164"/>
      <c r="D48" s="164"/>
      <c r="E48" s="164"/>
      <c r="F48" s="161"/>
      <c r="G48" s="161"/>
      <c r="H48" s="161"/>
      <c r="I48" s="161"/>
      <c r="J48" s="161"/>
      <c r="K48" s="161"/>
      <c r="L48" s="161"/>
    </row>
    <row r="49" spans="2:11" ht="29" x14ac:dyDescent="0.35">
      <c r="B49" s="59" t="s">
        <v>346</v>
      </c>
      <c r="C49" s="59" t="s">
        <v>339</v>
      </c>
      <c r="D49" s="60" t="s">
        <v>333</v>
      </c>
      <c r="E49" s="60" t="s">
        <v>348</v>
      </c>
      <c r="F49" s="76"/>
    </row>
    <row r="50" spans="2:11" x14ac:dyDescent="0.35">
      <c r="B50" s="165" t="s">
        <v>380</v>
      </c>
      <c r="C50" s="165"/>
      <c r="D50" s="166">
        <f>SUM(D51:D53)</f>
        <v>46000</v>
      </c>
      <c r="E50" s="167"/>
    </row>
    <row r="51" spans="2:11" ht="72.5" x14ac:dyDescent="0.35">
      <c r="B51" s="143" t="s">
        <v>381</v>
      </c>
      <c r="C51" s="134" t="s">
        <v>382</v>
      </c>
      <c r="D51" s="133">
        <v>46000</v>
      </c>
      <c r="E51" s="144">
        <v>50</v>
      </c>
    </row>
    <row r="52" spans="2:11" ht="35.25" customHeight="1" x14ac:dyDescent="0.35">
      <c r="B52" s="203" t="s">
        <v>290</v>
      </c>
      <c r="C52" s="205" t="s">
        <v>383</v>
      </c>
      <c r="D52" s="133">
        <v>-5600</v>
      </c>
      <c r="E52" s="144">
        <v>50</v>
      </c>
    </row>
    <row r="53" spans="2:11" ht="28.5" customHeight="1" x14ac:dyDescent="0.35">
      <c r="B53" s="204"/>
      <c r="C53" s="206"/>
      <c r="D53" s="133">
        <v>5600</v>
      </c>
      <c r="E53" s="144">
        <v>55</v>
      </c>
    </row>
    <row r="54" spans="2:11" x14ac:dyDescent="0.35">
      <c r="B54" s="139" t="s">
        <v>350</v>
      </c>
      <c r="C54" s="140"/>
      <c r="D54" s="141">
        <f>SUM(D55:D57)</f>
        <v>217836.4</v>
      </c>
      <c r="E54" s="142"/>
    </row>
    <row r="55" spans="2:11" ht="98.25" customHeight="1" x14ac:dyDescent="0.35">
      <c r="B55" s="143" t="s">
        <v>384</v>
      </c>
      <c r="C55" s="134" t="s">
        <v>385</v>
      </c>
      <c r="D55" s="133">
        <v>25000</v>
      </c>
      <c r="E55" s="144">
        <v>45</v>
      </c>
      <c r="I55" s="53"/>
    </row>
    <row r="56" spans="2:11" x14ac:dyDescent="0.35">
      <c r="B56" s="143" t="s">
        <v>292</v>
      </c>
      <c r="C56" s="134" t="s">
        <v>386</v>
      </c>
      <c r="D56" s="133">
        <f>50460.4-124</f>
        <v>50336.4</v>
      </c>
      <c r="E56" s="144">
        <v>15</v>
      </c>
    </row>
    <row r="57" spans="2:11" ht="124.5" customHeight="1" x14ac:dyDescent="0.35">
      <c r="B57" s="145" t="s">
        <v>387</v>
      </c>
      <c r="C57" s="134" t="s">
        <v>388</v>
      </c>
      <c r="D57" s="133">
        <f>137500+5000</f>
        <v>142500</v>
      </c>
      <c r="E57" s="144">
        <v>45</v>
      </c>
      <c r="I57" s="53"/>
    </row>
    <row r="58" spans="2:11" x14ac:dyDescent="0.35">
      <c r="B58" s="139" t="s">
        <v>304</v>
      </c>
      <c r="C58" s="140"/>
      <c r="D58" s="141">
        <f>SUM(D59:D61)</f>
        <v>740</v>
      </c>
      <c r="E58" s="142"/>
    </row>
    <row r="59" spans="2:11" ht="21.75" customHeight="1" x14ac:dyDescent="0.35">
      <c r="B59" s="203" t="s">
        <v>389</v>
      </c>
      <c r="C59" s="205" t="s">
        <v>390</v>
      </c>
      <c r="D59" s="133">
        <v>-400000</v>
      </c>
      <c r="E59" s="144">
        <v>45</v>
      </c>
      <c r="I59" s="56"/>
    </row>
    <row r="60" spans="2:11" ht="25.5" customHeight="1" x14ac:dyDescent="0.35">
      <c r="B60" s="207"/>
      <c r="C60" s="206"/>
      <c r="D60" s="168">
        <v>400000</v>
      </c>
      <c r="E60" s="169">
        <v>15</v>
      </c>
      <c r="I60" s="56"/>
    </row>
    <row r="61" spans="2:11" ht="63" customHeight="1" x14ac:dyDescent="0.35">
      <c r="B61" s="145" t="s">
        <v>391</v>
      </c>
      <c r="C61" s="170" t="s">
        <v>392</v>
      </c>
      <c r="D61" s="168">
        <v>740</v>
      </c>
      <c r="E61" s="169">
        <v>60</v>
      </c>
      <c r="I61" s="56"/>
    </row>
    <row r="62" spans="2:11" x14ac:dyDescent="0.35">
      <c r="B62" s="140" t="s">
        <v>307</v>
      </c>
      <c r="C62" s="140"/>
      <c r="D62" s="141">
        <f>SUM(D63:D65)</f>
        <v>23456</v>
      </c>
      <c r="E62" s="142"/>
    </row>
    <row r="63" spans="2:11" ht="43.5" x14ac:dyDescent="0.35">
      <c r="B63" s="203" t="s">
        <v>393</v>
      </c>
      <c r="C63" s="147" t="s">
        <v>394</v>
      </c>
      <c r="D63" s="133">
        <v>23456</v>
      </c>
      <c r="E63" s="144">
        <v>50</v>
      </c>
      <c r="K63" s="53"/>
    </row>
    <row r="64" spans="2:11" ht="27.75" customHeight="1" x14ac:dyDescent="0.35">
      <c r="B64" s="204"/>
      <c r="C64" s="205" t="s">
        <v>395</v>
      </c>
      <c r="D64" s="133">
        <v>-21000</v>
      </c>
      <c r="E64" s="144">
        <v>15</v>
      </c>
      <c r="I64" s="56"/>
    </row>
    <row r="65" spans="2:14" ht="30" customHeight="1" x14ac:dyDescent="0.35">
      <c r="B65" s="204"/>
      <c r="C65" s="206"/>
      <c r="D65" s="133">
        <v>21000</v>
      </c>
      <c r="E65" s="144">
        <v>55</v>
      </c>
      <c r="I65" s="56"/>
      <c r="K65" s="53"/>
    </row>
    <row r="66" spans="2:14" x14ac:dyDescent="0.35">
      <c r="B66" s="140" t="s">
        <v>396</v>
      </c>
      <c r="C66" s="140"/>
      <c r="D66" s="141">
        <f>SUM(D67:D68)</f>
        <v>-21656</v>
      </c>
      <c r="E66" s="142"/>
    </row>
    <row r="67" spans="2:14" ht="43.5" x14ac:dyDescent="0.35">
      <c r="B67" s="143" t="s">
        <v>397</v>
      </c>
      <c r="C67" s="171" t="s">
        <v>394</v>
      </c>
      <c r="D67" s="133">
        <v>-23456</v>
      </c>
      <c r="E67" s="144">
        <v>50</v>
      </c>
      <c r="I67" s="56"/>
    </row>
    <row r="68" spans="2:14" ht="29" x14ac:dyDescent="0.35">
      <c r="B68" s="143" t="s">
        <v>398</v>
      </c>
      <c r="C68" s="171" t="s">
        <v>399</v>
      </c>
      <c r="D68" s="133">
        <v>1800</v>
      </c>
      <c r="E68" s="144">
        <v>55</v>
      </c>
      <c r="I68" s="56"/>
    </row>
    <row r="69" spans="2:14" x14ac:dyDescent="0.35">
      <c r="B69" s="139" t="s">
        <v>320</v>
      </c>
      <c r="C69" s="140"/>
      <c r="D69" s="141">
        <f>SUM(D70:D76)</f>
        <v>-58000</v>
      </c>
      <c r="E69" s="142"/>
    </row>
    <row r="70" spans="2:14" ht="27" customHeight="1" x14ac:dyDescent="0.35">
      <c r="B70" s="143" t="s">
        <v>400</v>
      </c>
      <c r="C70" s="172" t="s">
        <v>401</v>
      </c>
      <c r="D70" s="133">
        <v>15000</v>
      </c>
      <c r="E70" s="144">
        <v>15</v>
      </c>
    </row>
    <row r="71" spans="2:14" ht="30.75" customHeight="1" x14ac:dyDescent="0.35">
      <c r="B71" s="146" t="s">
        <v>402</v>
      </c>
      <c r="C71" s="172" t="s">
        <v>403</v>
      </c>
      <c r="D71" s="133">
        <v>15000</v>
      </c>
      <c r="E71" s="144">
        <v>15</v>
      </c>
    </row>
    <row r="72" spans="2:14" ht="29" x14ac:dyDescent="0.35">
      <c r="B72" s="203" t="s">
        <v>404</v>
      </c>
      <c r="C72" s="134" t="s">
        <v>405</v>
      </c>
      <c r="D72" s="133">
        <v>-40000</v>
      </c>
      <c r="E72" s="144">
        <v>50</v>
      </c>
    </row>
    <row r="73" spans="2:14" ht="22" customHeight="1" x14ac:dyDescent="0.35">
      <c r="B73" s="204"/>
      <c r="C73" s="205" t="s">
        <v>406</v>
      </c>
      <c r="D73" s="133">
        <v>258</v>
      </c>
      <c r="E73" s="144">
        <v>45</v>
      </c>
    </row>
    <row r="74" spans="2:14" ht="20.149999999999999" customHeight="1" x14ac:dyDescent="0.35">
      <c r="B74" s="204"/>
      <c r="C74" s="206"/>
      <c r="D74" s="133">
        <v>-258</v>
      </c>
      <c r="E74" s="144">
        <v>55</v>
      </c>
    </row>
    <row r="75" spans="2:14" ht="43.5" x14ac:dyDescent="0.35">
      <c r="B75" s="207"/>
      <c r="C75" s="154" t="s">
        <v>407</v>
      </c>
      <c r="D75" s="133">
        <v>4000</v>
      </c>
      <c r="E75" s="144">
        <v>55</v>
      </c>
    </row>
    <row r="76" spans="2:14" ht="29" x14ac:dyDescent="0.35">
      <c r="B76" s="146" t="s">
        <v>408</v>
      </c>
      <c r="C76" s="173" t="s">
        <v>409</v>
      </c>
      <c r="D76" s="133">
        <v>-52000</v>
      </c>
      <c r="E76" s="144">
        <v>50</v>
      </c>
    </row>
    <row r="77" spans="2:14" x14ac:dyDescent="0.35">
      <c r="B77" s="201" t="s">
        <v>410</v>
      </c>
      <c r="C77" s="201"/>
      <c r="D77" s="135">
        <f>SUM(D50,D54,D58,D62,D66,D69)</f>
        <v>208376.40000000002</v>
      </c>
      <c r="E77" s="159"/>
      <c r="M77" s="85"/>
      <c r="N77" s="58"/>
    </row>
    <row r="80" spans="2:14" ht="15.5" x14ac:dyDescent="0.35">
      <c r="B80" s="174" t="s">
        <v>411</v>
      </c>
      <c r="C80" s="161"/>
      <c r="D80" s="161"/>
      <c r="E80" s="161"/>
    </row>
    <row r="81" spans="2:19" x14ac:dyDescent="0.35">
      <c r="B81"/>
    </row>
    <row r="82" spans="2:19" x14ac:dyDescent="0.35">
      <c r="B82" s="59" t="s">
        <v>412</v>
      </c>
      <c r="C82" s="59" t="s">
        <v>339</v>
      </c>
      <c r="D82" s="60" t="s">
        <v>333</v>
      </c>
    </row>
    <row r="83" spans="2:19" x14ac:dyDescent="0.35">
      <c r="B83" s="175" t="s">
        <v>413</v>
      </c>
      <c r="C83" s="176" t="s">
        <v>414</v>
      </c>
      <c r="D83" s="73">
        <v>-250000</v>
      </c>
    </row>
    <row r="84" spans="2:19" x14ac:dyDescent="0.35">
      <c r="B84"/>
      <c r="C84" s="56"/>
      <c r="D84" s="58"/>
    </row>
    <row r="85" spans="2:19" x14ac:dyDescent="0.35">
      <c r="B85"/>
      <c r="C85" s="56"/>
      <c r="D85" s="58"/>
    </row>
    <row r="86" spans="2:19" x14ac:dyDescent="0.35">
      <c r="B86" s="177" t="s">
        <v>415</v>
      </c>
      <c r="C86" s="56"/>
      <c r="D86" s="58"/>
    </row>
    <row r="87" spans="2:19" x14ac:dyDescent="0.35">
      <c r="B87"/>
      <c r="C87" s="56"/>
      <c r="D87" s="58"/>
    </row>
    <row r="88" spans="2:19" ht="30" customHeight="1" x14ac:dyDescent="0.35">
      <c r="B88" s="59" t="s">
        <v>346</v>
      </c>
      <c r="C88" s="59" t="s">
        <v>339</v>
      </c>
      <c r="D88" s="60" t="s">
        <v>416</v>
      </c>
      <c r="E88" s="199" t="s">
        <v>417</v>
      </c>
      <c r="F88" s="200"/>
      <c r="G88" s="60" t="s">
        <v>348</v>
      </c>
    </row>
    <row r="89" spans="2:19" x14ac:dyDescent="0.35">
      <c r="B89" s="192" t="s">
        <v>308</v>
      </c>
      <c r="C89" s="178" t="s">
        <v>418</v>
      </c>
      <c r="D89" s="179">
        <v>-100000</v>
      </c>
      <c r="E89" s="194">
        <v>100000</v>
      </c>
      <c r="F89" s="195"/>
      <c r="G89" s="180">
        <v>15</v>
      </c>
    </row>
    <row r="90" spans="2:19" x14ac:dyDescent="0.35">
      <c r="B90" s="193"/>
      <c r="C90" s="178" t="s">
        <v>419</v>
      </c>
      <c r="D90" s="179">
        <v>-100000</v>
      </c>
      <c r="E90" s="194">
        <v>60000</v>
      </c>
      <c r="F90" s="195"/>
      <c r="G90" s="180">
        <v>15</v>
      </c>
    </row>
    <row r="91" spans="2:19" ht="29" x14ac:dyDescent="0.35">
      <c r="B91" s="176" t="s">
        <v>420</v>
      </c>
      <c r="C91" s="176" t="s">
        <v>421</v>
      </c>
      <c r="D91" s="73">
        <v>-50000</v>
      </c>
      <c r="E91" s="194">
        <v>50000</v>
      </c>
      <c r="F91" s="195"/>
      <c r="G91" s="175">
        <v>15</v>
      </c>
    </row>
    <row r="92" spans="2:19" x14ac:dyDescent="0.35">
      <c r="B92" s="196" t="s">
        <v>422</v>
      </c>
      <c r="C92" s="196"/>
      <c r="D92" s="135">
        <f>SUM(D89:D91)</f>
        <v>-250000</v>
      </c>
      <c r="E92" s="197">
        <f>SUM(E89:F91)</f>
        <v>210000</v>
      </c>
      <c r="F92" s="198"/>
      <c r="G92" s="159"/>
    </row>
    <row r="93" spans="2:19" x14ac:dyDescent="0.35">
      <c r="C93" s="162"/>
      <c r="D93" s="58"/>
      <c r="E93" s="190"/>
      <c r="F93" s="191"/>
    </row>
    <row r="95" spans="2:19" x14ac:dyDescent="0.35">
      <c r="K95" s="181"/>
      <c r="L95" s="181"/>
      <c r="M95" s="181"/>
      <c r="N95" s="181"/>
      <c r="O95" s="181"/>
      <c r="P95" s="181"/>
      <c r="Q95" s="181"/>
      <c r="R95" s="181"/>
      <c r="S95" s="181"/>
    </row>
    <row r="96" spans="2:19" x14ac:dyDescent="0.35">
      <c r="C96" s="182" t="s">
        <v>423</v>
      </c>
      <c r="K96" s="181"/>
      <c r="L96" s="183"/>
      <c r="M96" s="181"/>
      <c r="N96" s="183"/>
      <c r="O96" s="183"/>
      <c r="P96" s="183"/>
      <c r="Q96" s="183"/>
      <c r="R96" s="183"/>
      <c r="S96" s="183"/>
    </row>
    <row r="97" spans="3:21" x14ac:dyDescent="0.35">
      <c r="C97" s="85" t="s">
        <v>424</v>
      </c>
      <c r="D97" s="58">
        <f>D10</f>
        <v>1213425.55</v>
      </c>
      <c r="K97" s="181"/>
      <c r="L97" s="183"/>
      <c r="M97" s="183"/>
      <c r="N97" s="183"/>
      <c r="O97" s="183"/>
      <c r="P97" s="181"/>
      <c r="Q97" s="183"/>
      <c r="R97" s="183"/>
      <c r="S97" s="183"/>
    </row>
    <row r="98" spans="3:21" x14ac:dyDescent="0.35">
      <c r="C98" s="85" t="s">
        <v>425</v>
      </c>
      <c r="D98" s="58">
        <f>D83</f>
        <v>-250000</v>
      </c>
      <c r="K98" s="181"/>
      <c r="L98" s="183"/>
      <c r="M98" s="183"/>
      <c r="N98" s="183"/>
      <c r="O98" s="183"/>
      <c r="P98" s="181"/>
      <c r="Q98" s="183"/>
      <c r="R98" s="183"/>
      <c r="S98" s="183"/>
    </row>
    <row r="99" spans="3:21" x14ac:dyDescent="0.35">
      <c r="C99" s="184" t="s">
        <v>426</v>
      </c>
      <c r="D99" s="185">
        <f>SUM(D97:D98)</f>
        <v>963425.55</v>
      </c>
      <c r="K99" s="181"/>
      <c r="L99" s="181"/>
      <c r="M99" s="181"/>
      <c r="N99" s="183"/>
      <c r="O99" s="183"/>
      <c r="P99" s="181"/>
      <c r="Q99" s="183"/>
      <c r="R99" s="183"/>
      <c r="S99" s="183"/>
    </row>
    <row r="100" spans="3:21" x14ac:dyDescent="0.35">
      <c r="C100" s="85" t="s">
        <v>427</v>
      </c>
      <c r="D100" s="58">
        <f>D43</f>
        <v>795049.15</v>
      </c>
      <c r="K100" s="181"/>
      <c r="L100" s="181"/>
      <c r="M100" s="183"/>
      <c r="N100" s="183"/>
      <c r="O100" s="183"/>
      <c r="P100" s="181"/>
      <c r="Q100" s="183"/>
      <c r="R100" s="183"/>
      <c r="S100" s="183"/>
    </row>
    <row r="101" spans="3:21" x14ac:dyDescent="0.35">
      <c r="C101" s="85" t="s">
        <v>428</v>
      </c>
      <c r="D101" s="58">
        <f>D77</f>
        <v>208376.40000000002</v>
      </c>
      <c r="K101" s="181"/>
      <c r="L101" s="181"/>
      <c r="M101" s="183"/>
      <c r="N101" s="183"/>
      <c r="O101" s="183"/>
      <c r="P101" s="181"/>
      <c r="Q101" s="183"/>
      <c r="R101" s="183"/>
      <c r="S101" s="183"/>
    </row>
    <row r="102" spans="3:21" x14ac:dyDescent="0.35">
      <c r="C102" s="85" t="s">
        <v>429</v>
      </c>
      <c r="D102" s="58">
        <f>D92+E92</f>
        <v>-40000</v>
      </c>
      <c r="K102" s="181"/>
      <c r="L102" s="183"/>
      <c r="M102" s="183"/>
      <c r="N102" s="183"/>
      <c r="O102" s="183"/>
      <c r="P102" s="181"/>
      <c r="Q102" s="183"/>
      <c r="R102" s="183"/>
      <c r="S102" s="183"/>
    </row>
    <row r="103" spans="3:21" x14ac:dyDescent="0.35">
      <c r="C103" s="186" t="s">
        <v>430</v>
      </c>
      <c r="D103" s="187">
        <f>SUM(D100:D102)</f>
        <v>963425.55</v>
      </c>
      <c r="K103" s="181"/>
      <c r="L103" s="183"/>
      <c r="M103" s="183"/>
      <c r="N103" s="183"/>
      <c r="O103" s="183"/>
      <c r="P103" s="181"/>
      <c r="Q103" s="183"/>
      <c r="R103" s="183"/>
      <c r="S103" s="183"/>
      <c r="T103" s="183"/>
      <c r="U103" s="183"/>
    </row>
    <row r="104" spans="3:21" x14ac:dyDescent="0.35">
      <c r="C104" s="137" t="s">
        <v>431</v>
      </c>
      <c r="D104" s="71">
        <f>D99-D103</f>
        <v>0</v>
      </c>
      <c r="K104" s="181"/>
      <c r="L104" s="183"/>
      <c r="M104" s="183"/>
      <c r="N104" s="183"/>
      <c r="O104" s="183"/>
      <c r="P104" s="183"/>
      <c r="Q104" s="183"/>
      <c r="R104" s="183"/>
      <c r="S104" s="183"/>
    </row>
    <row r="105" spans="3:21" x14ac:dyDescent="0.35">
      <c r="K105" s="181"/>
      <c r="L105" s="183"/>
      <c r="M105" s="183"/>
      <c r="N105" s="183"/>
      <c r="O105" s="183"/>
      <c r="P105" s="183"/>
      <c r="Q105" s="183"/>
      <c r="R105" s="183"/>
      <c r="S105" s="183"/>
    </row>
    <row r="106" spans="3:21" x14ac:dyDescent="0.35">
      <c r="C106" s="188"/>
      <c r="D106" s="189"/>
      <c r="K106" s="181"/>
      <c r="L106" s="183"/>
      <c r="M106" s="183"/>
      <c r="N106" s="183"/>
      <c r="O106" s="183"/>
      <c r="P106" s="183"/>
      <c r="Q106" s="183"/>
      <c r="R106" s="183"/>
      <c r="S106" s="183"/>
    </row>
    <row r="107" spans="3:21" x14ac:dyDescent="0.35">
      <c r="C107" s="85" t="s">
        <v>432</v>
      </c>
      <c r="D107" s="58">
        <v>1622450.98</v>
      </c>
    </row>
    <row r="108" spans="3:21" x14ac:dyDescent="0.35">
      <c r="C108" s="85" t="s">
        <v>433</v>
      </c>
      <c r="D108" s="58">
        <v>963425.55</v>
      </c>
    </row>
    <row r="109" spans="3:21" x14ac:dyDescent="0.35">
      <c r="C109" s="137" t="s">
        <v>434</v>
      </c>
      <c r="D109" s="71">
        <f>SUM(D107:D108)</f>
        <v>2585876.5300000003</v>
      </c>
    </row>
  </sheetData>
  <mergeCells count="32">
    <mergeCell ref="B40:B41"/>
    <mergeCell ref="C40:C41"/>
    <mergeCell ref="B1:E1"/>
    <mergeCell ref="B3:E3"/>
    <mergeCell ref="B10:C10"/>
    <mergeCell ref="B13:E13"/>
    <mergeCell ref="B20:B21"/>
    <mergeCell ref="C20:C21"/>
    <mergeCell ref="B25:B26"/>
    <mergeCell ref="B29:B30"/>
    <mergeCell ref="C33:C34"/>
    <mergeCell ref="B35:B36"/>
    <mergeCell ref="C35:C36"/>
    <mergeCell ref="E88:F88"/>
    <mergeCell ref="B43:C43"/>
    <mergeCell ref="B47:E47"/>
    <mergeCell ref="B52:B53"/>
    <mergeCell ref="C52:C53"/>
    <mergeCell ref="B59:B60"/>
    <mergeCell ref="C59:C60"/>
    <mergeCell ref="B63:B65"/>
    <mergeCell ref="C64:C65"/>
    <mergeCell ref="B72:B75"/>
    <mergeCell ref="C73:C74"/>
    <mergeCell ref="B77:C77"/>
    <mergeCell ref="E93:F93"/>
    <mergeCell ref="B89:B90"/>
    <mergeCell ref="E89:F89"/>
    <mergeCell ref="E90:F90"/>
    <mergeCell ref="E91:F91"/>
    <mergeCell ref="B92:C92"/>
    <mergeCell ref="E92:F9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Lisaeelarve nr 1</vt:lpstr>
      <vt:lpstr>1. Sihtotstarbelised toetused</vt:lpstr>
      <vt:lpstr>2. Vallaeelarve muutmine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Lüganuse Vallavalitsus</dc:creator>
  <cp:lastModifiedBy>LINNASEKRETÄR KLV</cp:lastModifiedBy>
  <dcterms:created xsi:type="dcterms:W3CDTF">2026-04-16T06:55:51Z</dcterms:created>
  <dcterms:modified xsi:type="dcterms:W3CDTF">2026-05-22T10:33:40Z</dcterms:modified>
</cp:coreProperties>
</file>